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chkonceptsolutions-my.sharepoint.com/personal/csinha_techkoncepts_com/Documents/Tech_OCA/Books_Website_Others/MS_Excel_12Hours/Data/Solutions/"/>
    </mc:Choice>
  </mc:AlternateContent>
  <xr:revisionPtr revIDLastSave="39" documentId="14_{F05CB014-22E6-4209-ADA1-50A8CE89D244}" xr6:coauthVersionLast="47" xr6:coauthVersionMax="47" xr10:uidLastSave="{DFB90FF2-E7C0-439E-9A5B-A95BFEBE086A}"/>
  <bookViews>
    <workbookView xWindow="-120" yWindow="-120" windowWidth="20730" windowHeight="11160" xr2:uid="{B62AC394-788B-493E-B137-2EE845045899}"/>
  </bookViews>
  <sheets>
    <sheet name="Vlookup_SameSheet" sheetId="1" r:id="rId1"/>
    <sheet name="Vlookup_DifferentSheets" sheetId="2" r:id="rId2"/>
    <sheet name="Customers" sheetId="4" r:id="rId3"/>
    <sheet name="Products" sheetId="3" r:id="rId4"/>
    <sheet name="Vlookup_DifferentWorkbook" sheetId="5" r:id="rId5"/>
    <sheet name="Lookup" sheetId="7" r:id="rId6"/>
    <sheet name="IndexMatch" sheetId="8" r:id="rId7"/>
    <sheet name="Sheet3" sheetId="9" r:id="rId8"/>
  </sheets>
  <externalReferences>
    <externalReference r:id="rId9"/>
    <externalReference r:id="rId10"/>
  </externalReferenc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2" i="1"/>
  <c r="L16" i="8"/>
  <c r="L15" i="8"/>
  <c r="L14" i="8"/>
  <c r="I14" i="8"/>
  <c r="F16" i="8"/>
  <c r="F15" i="8"/>
  <c r="F14" i="8"/>
  <c r="B11" i="7"/>
  <c r="B10" i="7"/>
  <c r="B9" i="7"/>
  <c r="B8" i="7"/>
  <c r="K3" i="5" l="1"/>
  <c r="K4" i="5"/>
  <c r="K5" i="5"/>
  <c r="K6" i="5"/>
  <c r="K7" i="5"/>
  <c r="K8" i="5"/>
  <c r="K9" i="5"/>
  <c r="K10" i="5"/>
  <c r="K11" i="5"/>
  <c r="K12" i="5"/>
  <c r="K2" i="5"/>
  <c r="G10" i="5"/>
  <c r="G3" i="5"/>
  <c r="G4" i="5"/>
  <c r="G5" i="5"/>
  <c r="G6" i="5"/>
  <c r="G7" i="5"/>
  <c r="G8" i="5"/>
  <c r="G9" i="5"/>
  <c r="G11" i="5"/>
  <c r="G12" i="5"/>
  <c r="G2" i="5"/>
  <c r="K3" i="2"/>
  <c r="K4" i="2"/>
  <c r="K5" i="2"/>
  <c r="K6" i="2"/>
  <c r="K7" i="2"/>
  <c r="K8" i="2"/>
  <c r="K9" i="2"/>
  <c r="K10" i="2"/>
  <c r="K11" i="2"/>
  <c r="K12" i="2"/>
  <c r="K2" i="2"/>
  <c r="G3" i="2"/>
  <c r="G4" i="2"/>
  <c r="G5" i="2"/>
  <c r="G6" i="2"/>
  <c r="G7" i="2"/>
  <c r="G8" i="2"/>
  <c r="G9" i="2"/>
  <c r="G10" i="2"/>
  <c r="G11" i="2"/>
  <c r="G12" i="2"/>
  <c r="G2" i="2"/>
  <c r="K3" i="1"/>
  <c r="K4" i="1"/>
  <c r="K5" i="1"/>
  <c r="K6" i="1"/>
  <c r="K7" i="1"/>
  <c r="K8" i="1"/>
  <c r="K9" i="1"/>
  <c r="K10" i="1"/>
  <c r="K11" i="1"/>
  <c r="K12" i="1"/>
  <c r="K2" i="1"/>
</calcChain>
</file>

<file path=xl/sharedStrings.xml><?xml version="1.0" encoding="utf-8"?>
<sst xmlns="http://schemas.openxmlformats.org/spreadsheetml/2006/main" count="516" uniqueCount="122">
  <si>
    <t>Row ID</t>
  </si>
  <si>
    <t>Order ID</t>
  </si>
  <si>
    <t>Order Date</t>
  </si>
  <si>
    <t>Ship Mode</t>
  </si>
  <si>
    <t>Ship Date</t>
  </si>
  <si>
    <t>Customer ID</t>
  </si>
  <si>
    <t>Segment</t>
  </si>
  <si>
    <t>Region</t>
  </si>
  <si>
    <t>Product ID</t>
  </si>
  <si>
    <t>Sales</t>
  </si>
  <si>
    <t>Quantity</t>
  </si>
  <si>
    <t>Discount</t>
  </si>
  <si>
    <t>Profit</t>
  </si>
  <si>
    <t>US-2021-133949</t>
  </si>
  <si>
    <t>Priority Delivery</t>
  </si>
  <si>
    <t>JL-15175</t>
  </si>
  <si>
    <t>Home Office</t>
  </si>
  <si>
    <t>West</t>
  </si>
  <si>
    <t>TEC-PH-908</t>
  </si>
  <si>
    <t>US-2021-105249</t>
  </si>
  <si>
    <t>Standard Freight</t>
  </si>
  <si>
    <t>DH-13675</t>
  </si>
  <si>
    <t>FUR-BO-330</t>
  </si>
  <si>
    <t>US-2021-113047</t>
  </si>
  <si>
    <t>AP-10915</t>
  </si>
  <si>
    <t>Consumer</t>
  </si>
  <si>
    <t>South</t>
  </si>
  <si>
    <t>US-2021-141649</t>
  </si>
  <si>
    <t>Second Class</t>
  </si>
  <si>
    <t>DM-12955</t>
  </si>
  <si>
    <t>Corporate</t>
  </si>
  <si>
    <t>East</t>
  </si>
  <si>
    <t>US-2021-135699</t>
  </si>
  <si>
    <t>HH-15010</t>
  </si>
  <si>
    <t>US-2021-131541</t>
  </si>
  <si>
    <t>CK-12205</t>
  </si>
  <si>
    <t>US-2021-152254</t>
  </si>
  <si>
    <t>BD-11620</t>
  </si>
  <si>
    <t>US-2021-124429</t>
  </si>
  <si>
    <t>MH-17785</t>
  </si>
  <si>
    <t>US-2021-120740</t>
  </si>
  <si>
    <t>First Class</t>
  </si>
  <si>
    <t>PS-18970</t>
  </si>
  <si>
    <t>US-2021-130428</t>
  </si>
  <si>
    <t>TG-21640</t>
  </si>
  <si>
    <t>US-2021-129609</t>
  </si>
  <si>
    <t>VM-21835</t>
  </si>
  <si>
    <t>Central</t>
  </si>
  <si>
    <t>James Lanier</t>
  </si>
  <si>
    <t>Duane Huffman</t>
  </si>
  <si>
    <t>Arthur Prichep</t>
  </si>
  <si>
    <t>Dario Medina</t>
  </si>
  <si>
    <t>Hilary Holden</t>
  </si>
  <si>
    <t>Chloris Kastensmidt</t>
  </si>
  <si>
    <t>Brian DeCherney</t>
  </si>
  <si>
    <t>Maya Herman</t>
  </si>
  <si>
    <t>Paul Stevenson</t>
  </si>
  <si>
    <t>Trudy Glocke</t>
  </si>
  <si>
    <t>Vivian Mathis</t>
  </si>
  <si>
    <t>Customer Name</t>
  </si>
  <si>
    <t>Category</t>
  </si>
  <si>
    <t>Sub-Category</t>
  </si>
  <si>
    <t>Product Name</t>
  </si>
  <si>
    <t>Technology</t>
  </si>
  <si>
    <t>Phones</t>
  </si>
  <si>
    <t>Panasonic Corded phone</t>
  </si>
  <si>
    <t>Furniture</t>
  </si>
  <si>
    <t>Bookcases</t>
  </si>
  <si>
    <t>Office Supplies</t>
  </si>
  <si>
    <t>Fasteners</t>
  </si>
  <si>
    <t>Advantus  Round Head Tacks</t>
  </si>
  <si>
    <t>Appliances</t>
  </si>
  <si>
    <t>Paper</t>
  </si>
  <si>
    <t>Xerox 1986</t>
  </si>
  <si>
    <t>Tables</t>
  </si>
  <si>
    <t>KI Conference Tables</t>
  </si>
  <si>
    <t>Furnishings</t>
  </si>
  <si>
    <t>Art</t>
  </si>
  <si>
    <t>Chairs</t>
  </si>
  <si>
    <t>Office Star - Swivel Chair</t>
  </si>
  <si>
    <t>TEC-PH-909</t>
  </si>
  <si>
    <t>FUR-BO-331</t>
  </si>
  <si>
    <t>TEC-PH-910</t>
  </si>
  <si>
    <t>FUR-BO-332</t>
  </si>
  <si>
    <t>TEC-PH-911</t>
  </si>
  <si>
    <t>FUR-BO-333</t>
  </si>
  <si>
    <t>TEC-PH-912</t>
  </si>
  <si>
    <t>FUR-BO-334</t>
  </si>
  <si>
    <t>TEC-PH-913</t>
  </si>
  <si>
    <t>Innergie Charging Kit</t>
  </si>
  <si>
    <t>Metal Folding Chairs</t>
  </si>
  <si>
    <t>Sauder Bookcase</t>
  </si>
  <si>
    <t>Eldon 200 Class Desk Accessories</t>
  </si>
  <si>
    <t>Avery Fluorescent Highlighters</t>
  </si>
  <si>
    <t>Eureka Sanitaire  Commercial</t>
  </si>
  <si>
    <t xml:space="preserve">Eureka Sanitaire  Commercial </t>
  </si>
  <si>
    <t>Name</t>
  </si>
  <si>
    <t>ID</t>
  </si>
  <si>
    <t>Revenue</t>
  </si>
  <si>
    <t>Age</t>
  </si>
  <si>
    <t>Phone</t>
  </si>
  <si>
    <t>Smith</t>
  </si>
  <si>
    <t>614-884-5544</t>
  </si>
  <si>
    <t>John</t>
  </si>
  <si>
    <t>704-328-6654</t>
  </si>
  <si>
    <t>Sally</t>
  </si>
  <si>
    <t>404-728-9217</t>
  </si>
  <si>
    <t>Karen</t>
  </si>
  <si>
    <t>917-324-8789</t>
  </si>
  <si>
    <t>Aron</t>
  </si>
  <si>
    <t>614-422-7654</t>
  </si>
  <si>
    <t>Revenue of ID 14872</t>
  </si>
  <si>
    <t>Age of ID 23948</t>
  </si>
  <si>
    <t>Name of ID 14872</t>
  </si>
  <si>
    <t>Phone number of ID 27361</t>
  </si>
  <si>
    <t>Index when value is located at the intersection of row/column</t>
  </si>
  <si>
    <t>Index when one column selected as range</t>
  </si>
  <si>
    <t>Index when one row is selected as range</t>
  </si>
  <si>
    <t>Match function to find the position of Brian DeCherney</t>
  </si>
  <si>
    <t>Index+Match</t>
  </si>
  <si>
    <t>Find Sales using Index</t>
  </si>
  <si>
    <t>Find the position using 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</si>
</sst>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444444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quotePrefix="1"/>
    <xf numFmtId="0" fontId="1" fillId="0" borderId="0" xfId="0" applyFont="1"/>
    <xf numFmtId="14" fontId="2" fillId="0" borderId="0" xfId="0" applyNumberFormat="1" applyFont="1"/>
    <xf numFmtId="0" fontId="2" fillId="0" borderId="0" xfId="0" applyFont="1"/>
    <xf numFmtId="0" fontId="4" fillId="0" borderId="0" xfId="0" applyFont="1"/>
    <xf numFmtId="0" fontId="4" fillId="0" borderId="0" xfId="0" quotePrefix="1" applyFont="1"/>
    <xf numFmtId="14" fontId="4" fillId="0" borderId="0" xfId="0" quotePrefix="1" applyNumberFormat="1" applyFont="1"/>
    <xf numFmtId="44" fontId="0" fillId="0" borderId="0" xfId="1" quotePrefix="1" applyFont="1"/>
    <xf numFmtId="0" fontId="5" fillId="0" borderId="0" xfId="0" quotePrefix="1" applyFont="1"/>
    <xf numFmtId="49" fontId="0" fillId="0" borderId="0" xfId="0" quotePrefix="1" applyNumberFormat="1"/>
    <xf numFmtId="14" fontId="0" fillId="0" borderId="0" xfId="0" applyNumberFormat="1"/>
    <xf numFmtId="6" fontId="0" fillId="0" borderId="0" xfId="0" applyNumberFormat="1"/>
    <xf numFmtId="0" fontId="4" fillId="0" borderId="0" xfId="0" applyFont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echkonceptsolutions-my.sharepoint.com/personal/csinha_techkoncepts_com/Documents/Tech_OCA/Books_Website_Others/MS_Excel_12Hours/Data/Chapter8.Customers.xlsx" TargetMode="External"/><Relationship Id="rId1" Type="http://schemas.openxmlformats.org/officeDocument/2006/relationships/externalLinkPath" Target="/personal/csinha_techkoncepts_com/Documents/Tech_OCA/Books_Website_Others/MS_Excel_12Hours/Data/Chapter8.Customer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echkonceptsolutions-my.sharepoint.com/personal/csinha_techkoncepts_com/Documents/Tech_OCA/Books_Website_Others/MS_Excel_12Hours/Data/Chapter8.Products.xlsx" TargetMode="External"/><Relationship Id="rId1" Type="http://schemas.openxmlformats.org/officeDocument/2006/relationships/externalLinkPath" Target="/personal/csinha_techkoncepts_com/Documents/Tech_OCA/Books_Website_Others/MS_Excel_12Hours/Data/Chapter8.Produc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A1" t="str">
            <v>Customer ID</v>
          </cell>
          <cell r="B1" t="str">
            <v>Customer Name</v>
          </cell>
        </row>
        <row r="2">
          <cell r="A2" t="str">
            <v>JL-15175</v>
          </cell>
          <cell r="B2" t="str">
            <v>James Lanier</v>
          </cell>
        </row>
        <row r="3">
          <cell r="A3" t="str">
            <v>DH-13675</v>
          </cell>
          <cell r="B3" t="str">
            <v>Duane Huffman</v>
          </cell>
        </row>
        <row r="4">
          <cell r="A4" t="str">
            <v>AP-10915</v>
          </cell>
          <cell r="B4" t="str">
            <v>Arthur Prichep</v>
          </cell>
        </row>
        <row r="5">
          <cell r="A5" t="str">
            <v>DM-12955</v>
          </cell>
          <cell r="B5" t="str">
            <v>Dario Medina</v>
          </cell>
        </row>
        <row r="6">
          <cell r="A6" t="str">
            <v>HH-15010</v>
          </cell>
          <cell r="B6" t="str">
            <v>Hilary Holden</v>
          </cell>
        </row>
        <row r="7">
          <cell r="A7" t="str">
            <v>CK-12205</v>
          </cell>
          <cell r="B7" t="str">
            <v>Chloris Kastensmidt</v>
          </cell>
        </row>
        <row r="8">
          <cell r="A8" t="str">
            <v>BD-11620</v>
          </cell>
          <cell r="B8" t="str">
            <v>Brian DeCherney</v>
          </cell>
        </row>
        <row r="9">
          <cell r="A9" t="str">
            <v>MH-17785</v>
          </cell>
          <cell r="B9" t="str">
            <v>Maya Herman</v>
          </cell>
        </row>
        <row r="10">
          <cell r="A10" t="str">
            <v>PS-18970</v>
          </cell>
          <cell r="B10" t="str">
            <v>Paul Stevenson</v>
          </cell>
        </row>
        <row r="11">
          <cell r="A11" t="str">
            <v>TG-21640</v>
          </cell>
          <cell r="B11" t="str">
            <v>Trudy Glocke</v>
          </cell>
        </row>
        <row r="12">
          <cell r="A12" t="str">
            <v>VM-21835</v>
          </cell>
          <cell r="B12" t="str">
            <v>Vivian Mathis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A1" t="str">
            <v>Product ID</v>
          </cell>
          <cell r="B1" t="str">
            <v>Category</v>
          </cell>
          <cell r="C1" t="str">
            <v>Sub-Category</v>
          </cell>
          <cell r="D1" t="str">
            <v>Product Name</v>
          </cell>
        </row>
        <row r="2">
          <cell r="A2" t="str">
            <v>TEC-PH-908</v>
          </cell>
          <cell r="B2" t="str">
            <v>Technology</v>
          </cell>
          <cell r="C2" t="str">
            <v>Phones</v>
          </cell>
          <cell r="D2" t="str">
            <v>Panasonic Corded phone</v>
          </cell>
        </row>
        <row r="3">
          <cell r="A3" t="str">
            <v>FUR-BO-330</v>
          </cell>
          <cell r="B3" t="str">
            <v>Furniture</v>
          </cell>
          <cell r="C3" t="str">
            <v>Bookcases</v>
          </cell>
          <cell r="D3" t="str">
            <v>Sauder Bookcase</v>
          </cell>
        </row>
        <row r="4">
          <cell r="A4" t="str">
            <v>TEC-PH-909</v>
          </cell>
          <cell r="B4" t="str">
            <v>Office Supplies</v>
          </cell>
          <cell r="C4" t="str">
            <v>Fasteners</v>
          </cell>
          <cell r="D4" t="str">
            <v>Advantus  Round Head Tacks</v>
          </cell>
        </row>
        <row r="5">
          <cell r="A5" t="str">
            <v>FUR-BO-331</v>
          </cell>
          <cell r="B5" t="str">
            <v>Office Supplies</v>
          </cell>
          <cell r="C5" t="str">
            <v>Appliances</v>
          </cell>
          <cell r="D5" t="str">
            <v xml:space="preserve">Eureka Sanitaire  Commercial </v>
          </cell>
        </row>
        <row r="6">
          <cell r="A6" t="str">
            <v>TEC-PH-910</v>
          </cell>
          <cell r="B6" t="str">
            <v>Office Supplies</v>
          </cell>
          <cell r="C6" t="str">
            <v>Paper</v>
          </cell>
          <cell r="D6" t="str">
            <v>Xerox 1986</v>
          </cell>
        </row>
        <row r="7">
          <cell r="A7" t="str">
            <v>FUR-BO-332</v>
          </cell>
          <cell r="B7" t="str">
            <v>Furniture</v>
          </cell>
          <cell r="C7" t="str">
            <v>Tables</v>
          </cell>
          <cell r="D7" t="str">
            <v>KI Conference Tables</v>
          </cell>
        </row>
        <row r="8">
          <cell r="A8" t="str">
            <v>TEC-PH-911</v>
          </cell>
          <cell r="B8" t="str">
            <v>Furniture</v>
          </cell>
          <cell r="C8" t="str">
            <v>Furnishings</v>
          </cell>
          <cell r="D8" t="str">
            <v>Eldon 200 Class Desk Accessories</v>
          </cell>
        </row>
        <row r="9">
          <cell r="A9" t="str">
            <v>FUR-BO-333</v>
          </cell>
          <cell r="B9" t="str">
            <v>Office Supplies</v>
          </cell>
          <cell r="C9" t="str">
            <v>Art</v>
          </cell>
          <cell r="D9" t="str">
            <v>Avery Fluorescent Highlighters</v>
          </cell>
        </row>
        <row r="10">
          <cell r="A10" t="str">
            <v>TEC-PH-912</v>
          </cell>
          <cell r="B10" t="str">
            <v>Furniture</v>
          </cell>
          <cell r="C10" t="str">
            <v>Chairs</v>
          </cell>
          <cell r="D10" t="str">
            <v>Office Star - Swivel Chair</v>
          </cell>
        </row>
        <row r="11">
          <cell r="A11" t="str">
            <v>FUR-BO-334</v>
          </cell>
          <cell r="B11" t="str">
            <v>Furniture</v>
          </cell>
          <cell r="C11" t="str">
            <v>Chairs</v>
          </cell>
          <cell r="D11" t="str">
            <v>Metal Folding Chairs</v>
          </cell>
        </row>
        <row r="12">
          <cell r="A12" t="str">
            <v>TEC-PH-913</v>
          </cell>
          <cell r="B12" t="str">
            <v>Technology</v>
          </cell>
          <cell r="C12" t="str">
            <v>Phones</v>
          </cell>
          <cell r="D12" t="str">
            <v>Innergie Charging Kit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EEFCC-B897-47D9-89B6-F4F5F36E9099}">
  <dimension ref="A1:P25"/>
  <sheetViews>
    <sheetView tabSelected="1" workbookViewId="0">
      <selection activeCell="G11" sqref="G11"/>
    </sheetView>
  </sheetViews>
  <sheetFormatPr defaultRowHeight="15" x14ac:dyDescent="0.25"/>
  <cols>
    <col min="2" max="2" width="15.7109375" customWidth="1"/>
    <col min="3" max="3" width="10.7109375" bestFit="1" customWidth="1"/>
    <col min="4" max="4" width="15.7109375" customWidth="1"/>
    <col min="5" max="5" width="18.140625" customWidth="1"/>
    <col min="6" max="6" width="11.85546875" bestFit="1" customWidth="1"/>
    <col min="7" max="7" width="19.7109375" customWidth="1"/>
    <col min="8" max="8" width="18.85546875" bestFit="1" customWidth="1"/>
    <col min="9" max="9" width="9.7109375" customWidth="1"/>
    <col min="10" max="10" width="16.42578125" customWidth="1"/>
    <col min="11" max="11" width="30" customWidth="1"/>
    <col min="12" max="12" width="12.7109375" customWidth="1"/>
    <col min="13" max="13" width="30.42578125" bestFit="1" customWidth="1"/>
    <col min="15" max="15" width="9" customWidth="1"/>
  </cols>
  <sheetData>
    <row r="1" spans="1:16" x14ac:dyDescent="0.25">
      <c r="A1" s="5" t="s">
        <v>0</v>
      </c>
      <c r="B1" s="6" t="s">
        <v>1</v>
      </c>
      <c r="C1" s="7" t="s">
        <v>2</v>
      </c>
      <c r="D1" s="6" t="s">
        <v>3</v>
      </c>
      <c r="E1" s="6" t="s">
        <v>4</v>
      </c>
      <c r="F1" s="6" t="s">
        <v>5</v>
      </c>
      <c r="G1" s="6" t="s">
        <v>59</v>
      </c>
      <c r="H1" s="6" t="s">
        <v>6</v>
      </c>
      <c r="I1" s="6" t="s">
        <v>7</v>
      </c>
      <c r="J1" s="6" t="s">
        <v>8</v>
      </c>
      <c r="K1" s="6" t="s">
        <v>62</v>
      </c>
      <c r="L1" s="6" t="s">
        <v>9</v>
      </c>
      <c r="M1" s="6" t="s">
        <v>10</v>
      </c>
      <c r="N1" s="6" t="s">
        <v>11</v>
      </c>
      <c r="O1" s="6" t="s">
        <v>12</v>
      </c>
    </row>
    <row r="2" spans="1:16" x14ac:dyDescent="0.25">
      <c r="A2">
        <v>1</v>
      </c>
      <c r="B2" s="2" t="s">
        <v>13</v>
      </c>
      <c r="C2" s="3">
        <v>44197</v>
      </c>
      <c r="D2" s="1" t="s">
        <v>14</v>
      </c>
      <c r="E2" s="3">
        <v>44198</v>
      </c>
      <c r="F2" s="1" t="s">
        <v>15</v>
      </c>
      <c r="G2" s="1" t="str">
        <f>VLOOKUP(F2,F14:G25,2,FALSE)</f>
        <v>James Lanier</v>
      </c>
      <c r="H2" s="1" t="s">
        <v>16</v>
      </c>
      <c r="I2" s="1" t="s">
        <v>17</v>
      </c>
      <c r="J2" s="1" t="s">
        <v>18</v>
      </c>
      <c r="K2" s="1" t="str">
        <f>VLOOKUP(J2,J14:P25,4,FALSE)</f>
        <v>Panasonic Corded phone</v>
      </c>
      <c r="L2" s="8">
        <v>475.94400000000002</v>
      </c>
      <c r="M2" s="1">
        <v>7</v>
      </c>
      <c r="N2" s="1">
        <v>0.2</v>
      </c>
      <c r="O2" s="8">
        <v>59.492999999999952</v>
      </c>
      <c r="P2" s="2"/>
    </row>
    <row r="3" spans="1:16" x14ac:dyDescent="0.25">
      <c r="A3">
        <v>2</v>
      </c>
      <c r="B3" s="2" t="s">
        <v>19</v>
      </c>
      <c r="C3" s="3">
        <v>44228</v>
      </c>
      <c r="D3" s="1" t="s">
        <v>20</v>
      </c>
      <c r="E3" s="3">
        <v>44237</v>
      </c>
      <c r="F3" s="1" t="s">
        <v>21</v>
      </c>
      <c r="G3" s="1" t="str">
        <f t="shared" ref="G3:G12" si="0">VLOOKUP(F3,F15:G26,2,FALSE)</f>
        <v>Duane Huffman</v>
      </c>
      <c r="H3" s="1" t="s">
        <v>16</v>
      </c>
      <c r="I3" s="1" t="s">
        <v>17</v>
      </c>
      <c r="J3" s="1" t="s">
        <v>22</v>
      </c>
      <c r="K3" s="1" t="str">
        <f t="shared" ref="K3:K12" si="1">VLOOKUP(J3,J15:P26,4,FALSE)</f>
        <v>Sauder Bookcase</v>
      </c>
      <c r="L3" s="8">
        <v>411.33199999999999</v>
      </c>
      <c r="M3" s="1">
        <v>4</v>
      </c>
      <c r="N3" s="1">
        <v>0.15</v>
      </c>
      <c r="O3" s="8">
        <v>-4.8391999999999769</v>
      </c>
      <c r="P3" s="2"/>
    </row>
    <row r="4" spans="1:16" x14ac:dyDescent="0.25">
      <c r="A4">
        <v>3</v>
      </c>
      <c r="B4" s="4" t="s">
        <v>23</v>
      </c>
      <c r="C4" s="3">
        <v>44256</v>
      </c>
      <c r="D4" s="1" t="s">
        <v>14</v>
      </c>
      <c r="E4" s="3">
        <v>44257</v>
      </c>
      <c r="F4" s="1" t="s">
        <v>24</v>
      </c>
      <c r="G4" s="1" t="str">
        <f t="shared" si="0"/>
        <v>Arthur Prichep</v>
      </c>
      <c r="H4" s="1" t="s">
        <v>25</v>
      </c>
      <c r="I4" s="1" t="s">
        <v>26</v>
      </c>
      <c r="J4" s="1" t="s">
        <v>80</v>
      </c>
      <c r="K4" s="1" t="str">
        <f t="shared" si="1"/>
        <v>Advantus  Round Head Tacks</v>
      </c>
      <c r="L4" s="8">
        <v>11.850000000000001</v>
      </c>
      <c r="M4" s="1">
        <v>3</v>
      </c>
      <c r="N4" s="1">
        <v>0</v>
      </c>
      <c r="O4" s="8">
        <v>3.7919999999999994</v>
      </c>
    </row>
    <row r="5" spans="1:16" x14ac:dyDescent="0.25">
      <c r="A5">
        <v>4</v>
      </c>
      <c r="B5" s="4" t="s">
        <v>27</v>
      </c>
      <c r="C5" s="3">
        <v>44287</v>
      </c>
      <c r="D5" s="1" t="s">
        <v>28</v>
      </c>
      <c r="E5" s="3">
        <v>44293</v>
      </c>
      <c r="F5" s="1" t="s">
        <v>29</v>
      </c>
      <c r="G5" s="1" t="str">
        <f t="shared" si="0"/>
        <v>Dario Medina</v>
      </c>
      <c r="H5" s="1" t="s">
        <v>30</v>
      </c>
      <c r="I5" s="1" t="s">
        <v>31</v>
      </c>
      <c r="J5" s="1" t="s">
        <v>81</v>
      </c>
      <c r="K5" s="1" t="str">
        <f t="shared" si="1"/>
        <v>Eureka Sanitaire  Commercial</v>
      </c>
      <c r="L5" s="8">
        <v>795.40800000000013</v>
      </c>
      <c r="M5" s="1">
        <v>6</v>
      </c>
      <c r="N5" s="1">
        <v>0.2</v>
      </c>
      <c r="O5" s="8">
        <v>59.655599999999993</v>
      </c>
    </row>
    <row r="6" spans="1:16" x14ac:dyDescent="0.25">
      <c r="A6">
        <v>5</v>
      </c>
      <c r="B6" s="4" t="s">
        <v>32</v>
      </c>
      <c r="C6" s="3">
        <v>44317</v>
      </c>
      <c r="D6" s="1" t="s">
        <v>14</v>
      </c>
      <c r="E6" s="3">
        <v>44318</v>
      </c>
      <c r="F6" s="1" t="s">
        <v>33</v>
      </c>
      <c r="G6" s="1" t="str">
        <f t="shared" si="0"/>
        <v>Hilary Holden</v>
      </c>
      <c r="H6" s="1" t="s">
        <v>30</v>
      </c>
      <c r="I6" s="1" t="s">
        <v>17</v>
      </c>
      <c r="J6" s="1" t="s">
        <v>82</v>
      </c>
      <c r="K6" s="1" t="str">
        <f t="shared" si="1"/>
        <v>Xerox 1986</v>
      </c>
      <c r="L6" s="8">
        <v>13.36</v>
      </c>
      <c r="M6" s="1">
        <v>2</v>
      </c>
      <c r="N6" s="1">
        <v>0</v>
      </c>
      <c r="O6" s="8">
        <v>6.4127999999999998</v>
      </c>
    </row>
    <row r="7" spans="1:16" x14ac:dyDescent="0.25">
      <c r="A7">
        <v>6</v>
      </c>
      <c r="B7" s="4" t="s">
        <v>34</v>
      </c>
      <c r="C7" s="3">
        <v>44348</v>
      </c>
      <c r="D7" s="1" t="s">
        <v>14</v>
      </c>
      <c r="E7" s="3">
        <v>44349</v>
      </c>
      <c r="F7" s="1" t="s">
        <v>35</v>
      </c>
      <c r="G7" s="1" t="str">
        <f t="shared" si="0"/>
        <v>Chloris Kastensmidt</v>
      </c>
      <c r="H7" s="1" t="s">
        <v>25</v>
      </c>
      <c r="I7" s="1" t="s">
        <v>26</v>
      </c>
      <c r="J7" s="1" t="s">
        <v>83</v>
      </c>
      <c r="K7" s="1" t="str">
        <f t="shared" si="1"/>
        <v>KI Conference Tables</v>
      </c>
      <c r="L7" s="8">
        <v>129.88800000000001</v>
      </c>
      <c r="M7" s="1">
        <v>6</v>
      </c>
      <c r="N7" s="1">
        <v>0.2</v>
      </c>
      <c r="O7" s="8">
        <v>12.988799999999991</v>
      </c>
    </row>
    <row r="8" spans="1:16" x14ac:dyDescent="0.25">
      <c r="A8">
        <v>7</v>
      </c>
      <c r="B8" s="4" t="s">
        <v>36</v>
      </c>
      <c r="C8" s="3">
        <v>44378</v>
      </c>
      <c r="D8" s="1" t="s">
        <v>20</v>
      </c>
      <c r="E8" s="3">
        <v>44387</v>
      </c>
      <c r="F8" s="1" t="s">
        <v>37</v>
      </c>
      <c r="G8" s="1" t="str">
        <f t="shared" si="0"/>
        <v>Brian DeCherney</v>
      </c>
      <c r="H8" s="1" t="s">
        <v>25</v>
      </c>
      <c r="I8" s="1" t="s">
        <v>26</v>
      </c>
      <c r="J8" s="1" t="s">
        <v>84</v>
      </c>
      <c r="K8" s="1" t="str">
        <f t="shared" si="1"/>
        <v>Eldon 200 Class Desk Accessories</v>
      </c>
      <c r="L8" s="8">
        <v>310.68799999999999</v>
      </c>
      <c r="M8" s="1">
        <v>7</v>
      </c>
      <c r="N8" s="1">
        <v>0.2</v>
      </c>
      <c r="O8" s="8">
        <v>108.74079999999998</v>
      </c>
    </row>
    <row r="9" spans="1:16" x14ac:dyDescent="0.25">
      <c r="A9">
        <v>8</v>
      </c>
      <c r="B9" s="4" t="s">
        <v>38</v>
      </c>
      <c r="C9" s="3">
        <v>44409</v>
      </c>
      <c r="D9" s="1" t="s">
        <v>14</v>
      </c>
      <c r="E9" s="3">
        <v>44410</v>
      </c>
      <c r="F9" s="1" t="s">
        <v>39</v>
      </c>
      <c r="G9" s="1" t="str">
        <f t="shared" si="0"/>
        <v>Maya Herman</v>
      </c>
      <c r="H9" s="1" t="s">
        <v>30</v>
      </c>
      <c r="I9" s="1" t="s">
        <v>17</v>
      </c>
      <c r="J9" s="1" t="s">
        <v>85</v>
      </c>
      <c r="K9" s="1" t="str">
        <f t="shared" si="1"/>
        <v>Avery Fluorescent Highlighters</v>
      </c>
      <c r="L9" s="8">
        <v>567.12</v>
      </c>
      <c r="M9" s="1">
        <v>10</v>
      </c>
      <c r="N9" s="1">
        <v>0.2</v>
      </c>
      <c r="O9" s="8">
        <v>-28.355999999999952</v>
      </c>
    </row>
    <row r="10" spans="1:16" x14ac:dyDescent="0.25">
      <c r="A10">
        <v>9</v>
      </c>
      <c r="B10" s="4" t="s">
        <v>40</v>
      </c>
      <c r="C10" s="3">
        <v>44440</v>
      </c>
      <c r="D10" s="1" t="s">
        <v>41</v>
      </c>
      <c r="E10" s="3">
        <v>44443</v>
      </c>
      <c r="F10" s="1" t="s">
        <v>42</v>
      </c>
      <c r="G10" s="1" t="str">
        <f t="shared" si="0"/>
        <v>Paul Stevenson</v>
      </c>
      <c r="H10" s="1" t="s">
        <v>16</v>
      </c>
      <c r="I10" s="1" t="s">
        <v>17</v>
      </c>
      <c r="J10" s="1" t="s">
        <v>86</v>
      </c>
      <c r="K10" s="1" t="str">
        <f t="shared" si="1"/>
        <v>Office Star - Swivel Chair</v>
      </c>
      <c r="L10" s="8">
        <v>187.76</v>
      </c>
      <c r="M10" s="1">
        <v>4</v>
      </c>
      <c r="N10" s="1">
        <v>0</v>
      </c>
      <c r="O10" s="8">
        <v>76.9816</v>
      </c>
    </row>
    <row r="11" spans="1:16" x14ac:dyDescent="0.25">
      <c r="A11">
        <v>10</v>
      </c>
      <c r="B11" s="4" t="s">
        <v>43</v>
      </c>
      <c r="C11" s="3">
        <v>44470</v>
      </c>
      <c r="D11" s="1" t="s">
        <v>14</v>
      </c>
      <c r="E11" s="3">
        <v>44471</v>
      </c>
      <c r="F11" s="1" t="s">
        <v>44</v>
      </c>
      <c r="G11" s="1" t="str">
        <f t="shared" si="0"/>
        <v>Trudy Glocke</v>
      </c>
      <c r="H11" s="1" t="s">
        <v>25</v>
      </c>
      <c r="I11" s="1" t="s">
        <v>26</v>
      </c>
      <c r="J11" s="1" t="s">
        <v>87</v>
      </c>
      <c r="K11" s="1" t="str">
        <f t="shared" si="1"/>
        <v>Metal Folding Chairs</v>
      </c>
      <c r="L11" s="8">
        <v>1125.4879999999998</v>
      </c>
      <c r="M11" s="1">
        <v>7</v>
      </c>
      <c r="N11" s="1">
        <v>0.2</v>
      </c>
      <c r="O11" s="8">
        <v>98.480200000000082</v>
      </c>
      <c r="P11" s="2"/>
    </row>
    <row r="12" spans="1:16" x14ac:dyDescent="0.25">
      <c r="A12">
        <v>11</v>
      </c>
      <c r="B12" s="4" t="s">
        <v>45</v>
      </c>
      <c r="C12" s="3">
        <v>44501</v>
      </c>
      <c r="D12" s="1" t="s">
        <v>14</v>
      </c>
      <c r="E12" s="3">
        <v>44502</v>
      </c>
      <c r="F12" s="1" t="s">
        <v>46</v>
      </c>
      <c r="G12" s="1" t="str">
        <f t="shared" si="0"/>
        <v>Vivian Mathis</v>
      </c>
      <c r="H12" s="1" t="s">
        <v>25</v>
      </c>
      <c r="I12" s="1" t="s">
        <v>47</v>
      </c>
      <c r="J12" s="1" t="s">
        <v>88</v>
      </c>
      <c r="K12" s="1" t="str">
        <f t="shared" si="1"/>
        <v>Innergie Charging Kit</v>
      </c>
      <c r="L12" s="8">
        <v>16.28</v>
      </c>
      <c r="M12" s="1">
        <v>2</v>
      </c>
      <c r="N12" s="1">
        <v>0</v>
      </c>
      <c r="O12" s="8">
        <v>6.5120000000000005</v>
      </c>
      <c r="P12" s="2"/>
    </row>
    <row r="14" spans="1:16" x14ac:dyDescent="0.25">
      <c r="F14" s="5" t="s">
        <v>5</v>
      </c>
      <c r="G14" s="5" t="s">
        <v>59</v>
      </c>
      <c r="J14" s="6" t="s">
        <v>8</v>
      </c>
      <c r="K14" s="6" t="s">
        <v>60</v>
      </c>
      <c r="L14" s="6" t="s">
        <v>61</v>
      </c>
      <c r="M14" s="6" t="s">
        <v>62</v>
      </c>
    </row>
    <row r="15" spans="1:16" x14ac:dyDescent="0.25">
      <c r="F15" s="1" t="s">
        <v>15</v>
      </c>
      <c r="G15" s="9" t="s">
        <v>48</v>
      </c>
      <c r="J15" s="1" t="s">
        <v>18</v>
      </c>
      <c r="K15" s="1" t="s">
        <v>63</v>
      </c>
      <c r="L15" s="1" t="s">
        <v>64</v>
      </c>
      <c r="M15" s="10" t="s">
        <v>65</v>
      </c>
    </row>
    <row r="16" spans="1:16" x14ac:dyDescent="0.25">
      <c r="F16" s="1" t="s">
        <v>21</v>
      </c>
      <c r="G16" s="9" t="s">
        <v>49</v>
      </c>
      <c r="J16" s="1" t="s">
        <v>22</v>
      </c>
      <c r="K16" s="1" t="s">
        <v>66</v>
      </c>
      <c r="L16" s="1" t="s">
        <v>67</v>
      </c>
      <c r="M16" s="10" t="s">
        <v>91</v>
      </c>
    </row>
    <row r="17" spans="6:13" x14ac:dyDescent="0.25">
      <c r="F17" s="1" t="s">
        <v>24</v>
      </c>
      <c r="G17" s="9" t="s">
        <v>50</v>
      </c>
      <c r="J17" s="1" t="s">
        <v>80</v>
      </c>
      <c r="K17" s="1" t="s">
        <v>68</v>
      </c>
      <c r="L17" s="1" t="s">
        <v>69</v>
      </c>
      <c r="M17" s="10" t="s">
        <v>70</v>
      </c>
    </row>
    <row r="18" spans="6:13" x14ac:dyDescent="0.25">
      <c r="F18" s="1" t="s">
        <v>29</v>
      </c>
      <c r="G18" s="9" t="s">
        <v>51</v>
      </c>
      <c r="J18" s="1" t="s">
        <v>81</v>
      </c>
      <c r="K18" s="1" t="s">
        <v>68</v>
      </c>
      <c r="L18" s="1" t="s">
        <v>71</v>
      </c>
      <c r="M18" s="10" t="s">
        <v>94</v>
      </c>
    </row>
    <row r="19" spans="6:13" x14ac:dyDescent="0.25">
      <c r="F19" s="1" t="s">
        <v>33</v>
      </c>
      <c r="G19" s="9" t="s">
        <v>52</v>
      </c>
      <c r="J19" s="1" t="s">
        <v>82</v>
      </c>
      <c r="K19" s="1" t="s">
        <v>68</v>
      </c>
      <c r="L19" s="1" t="s">
        <v>72</v>
      </c>
      <c r="M19" s="10" t="s">
        <v>73</v>
      </c>
    </row>
    <row r="20" spans="6:13" x14ac:dyDescent="0.25">
      <c r="F20" s="1" t="s">
        <v>35</v>
      </c>
      <c r="G20" s="9" t="s">
        <v>53</v>
      </c>
      <c r="J20" s="1" t="s">
        <v>83</v>
      </c>
      <c r="K20" s="1" t="s">
        <v>66</v>
      </c>
      <c r="L20" s="1" t="s">
        <v>74</v>
      </c>
      <c r="M20" s="10" t="s">
        <v>75</v>
      </c>
    </row>
    <row r="21" spans="6:13" x14ac:dyDescent="0.25">
      <c r="F21" s="1" t="s">
        <v>37</v>
      </c>
      <c r="G21" s="9" t="s">
        <v>54</v>
      </c>
      <c r="J21" s="1" t="s">
        <v>84</v>
      </c>
      <c r="K21" s="1" t="s">
        <v>66</v>
      </c>
      <c r="L21" s="1" t="s">
        <v>76</v>
      </c>
      <c r="M21" s="10" t="s">
        <v>92</v>
      </c>
    </row>
    <row r="22" spans="6:13" x14ac:dyDescent="0.25">
      <c r="F22" s="1" t="s">
        <v>39</v>
      </c>
      <c r="G22" s="9" t="s">
        <v>55</v>
      </c>
      <c r="J22" s="1" t="s">
        <v>85</v>
      </c>
      <c r="K22" s="1" t="s">
        <v>68</v>
      </c>
      <c r="L22" s="1" t="s">
        <v>77</v>
      </c>
      <c r="M22" s="10" t="s">
        <v>93</v>
      </c>
    </row>
    <row r="23" spans="6:13" x14ac:dyDescent="0.25">
      <c r="F23" s="1" t="s">
        <v>42</v>
      </c>
      <c r="G23" s="9" t="s">
        <v>56</v>
      </c>
      <c r="J23" s="1" t="s">
        <v>86</v>
      </c>
      <c r="K23" s="1" t="s">
        <v>66</v>
      </c>
      <c r="L23" s="1" t="s">
        <v>78</v>
      </c>
      <c r="M23" s="10" t="s">
        <v>79</v>
      </c>
    </row>
    <row r="24" spans="6:13" x14ac:dyDescent="0.25">
      <c r="F24" s="1" t="s">
        <v>44</v>
      </c>
      <c r="G24" s="9" t="s">
        <v>57</v>
      </c>
      <c r="J24" s="1" t="s">
        <v>87</v>
      </c>
      <c r="K24" s="1" t="s">
        <v>66</v>
      </c>
      <c r="L24" s="1" t="s">
        <v>78</v>
      </c>
      <c r="M24" s="10" t="s">
        <v>90</v>
      </c>
    </row>
    <row r="25" spans="6:13" x14ac:dyDescent="0.25">
      <c r="F25" s="1" t="s">
        <v>46</v>
      </c>
      <c r="G25" s="9" t="s">
        <v>58</v>
      </c>
      <c r="J25" s="1" t="s">
        <v>88</v>
      </c>
      <c r="K25" s="1" t="s">
        <v>63</v>
      </c>
      <c r="L25" s="1" t="s">
        <v>64</v>
      </c>
      <c r="M25" s="1" t="s">
        <v>89</v>
      </c>
    </row>
  </sheetData>
  <sortState xmlns:xlrd2="http://schemas.microsoft.com/office/spreadsheetml/2017/richdata2" ref="J15:J23">
    <sortCondition ref="J15:J23"/>
  </sortState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4E868-64F3-4415-9ED7-ACDAC20EE6B1}">
  <dimension ref="A1:P25"/>
  <sheetViews>
    <sheetView topLeftCell="D1" workbookViewId="0">
      <selection activeCell="F2" sqref="F2"/>
    </sheetView>
  </sheetViews>
  <sheetFormatPr defaultRowHeight="15" x14ac:dyDescent="0.25"/>
  <cols>
    <col min="2" max="2" width="15.7109375" customWidth="1"/>
    <col min="3" max="3" width="10.7109375" bestFit="1" customWidth="1"/>
    <col min="4" max="4" width="15.7109375" customWidth="1"/>
    <col min="5" max="5" width="10.85546875" customWidth="1"/>
    <col min="6" max="6" width="11.85546875" bestFit="1" customWidth="1"/>
    <col min="7" max="7" width="15.5703125" customWidth="1"/>
    <col min="8" max="8" width="13.85546875" customWidth="1"/>
    <col min="9" max="9" width="9.7109375" customWidth="1"/>
    <col min="10" max="10" width="12.28515625" customWidth="1"/>
    <col min="11" max="11" width="30.42578125" bestFit="1" customWidth="1"/>
    <col min="12" max="12" width="12.7109375" customWidth="1"/>
    <col min="13" max="13" width="12.42578125" customWidth="1"/>
    <col min="15" max="15" width="9" customWidth="1"/>
  </cols>
  <sheetData>
    <row r="1" spans="1:16" x14ac:dyDescent="0.25">
      <c r="A1" s="5" t="s">
        <v>0</v>
      </c>
      <c r="B1" s="6" t="s">
        <v>1</v>
      </c>
      <c r="C1" s="7" t="s">
        <v>2</v>
      </c>
      <c r="D1" s="6" t="s">
        <v>3</v>
      </c>
      <c r="E1" s="6" t="s">
        <v>4</v>
      </c>
      <c r="F1" s="6" t="s">
        <v>5</v>
      </c>
      <c r="G1" s="6" t="s">
        <v>59</v>
      </c>
      <c r="H1" s="6" t="s">
        <v>6</v>
      </c>
      <c r="I1" s="6" t="s">
        <v>7</v>
      </c>
      <c r="J1" s="6" t="s">
        <v>8</v>
      </c>
      <c r="K1" s="6" t="s">
        <v>62</v>
      </c>
      <c r="L1" s="6" t="s">
        <v>9</v>
      </c>
      <c r="M1" s="6" t="s">
        <v>10</v>
      </c>
      <c r="N1" s="6" t="s">
        <v>11</v>
      </c>
      <c r="O1" s="6" t="s">
        <v>12</v>
      </c>
    </row>
    <row r="2" spans="1:16" x14ac:dyDescent="0.25">
      <c r="A2">
        <v>1</v>
      </c>
      <c r="B2" s="2" t="s">
        <v>13</v>
      </c>
      <c r="C2" s="3">
        <v>44197</v>
      </c>
      <c r="D2" s="1" t="s">
        <v>14</v>
      </c>
      <c r="E2" s="3">
        <v>44198</v>
      </c>
      <c r="F2" s="1" t="s">
        <v>15</v>
      </c>
      <c r="G2" s="1" t="str">
        <f>VLOOKUP(F2,Customers!A1:B12,2,FALSE)</f>
        <v>James Lanier</v>
      </c>
      <c r="H2" s="1" t="s">
        <v>16</v>
      </c>
      <c r="I2" s="1" t="s">
        <v>17</v>
      </c>
      <c r="J2" s="1" t="s">
        <v>18</v>
      </c>
      <c r="K2" s="1" t="str">
        <f>VLOOKUP(J2,Products!A1:D12,4,FALSE)</f>
        <v>Panasonic Corded phone</v>
      </c>
      <c r="L2" s="8">
        <v>475.94400000000002</v>
      </c>
      <c r="M2" s="1">
        <v>7</v>
      </c>
      <c r="N2" s="1">
        <v>0.2</v>
      </c>
      <c r="O2" s="8">
        <v>59.492999999999952</v>
      </c>
      <c r="P2" s="2"/>
    </row>
    <row r="3" spans="1:16" x14ac:dyDescent="0.25">
      <c r="A3">
        <v>2</v>
      </c>
      <c r="B3" s="2" t="s">
        <v>19</v>
      </c>
      <c r="C3" s="3">
        <v>44228</v>
      </c>
      <c r="D3" s="1" t="s">
        <v>20</v>
      </c>
      <c r="E3" s="3">
        <v>44237</v>
      </c>
      <c r="F3" s="1" t="s">
        <v>21</v>
      </c>
      <c r="G3" s="1" t="str">
        <f>VLOOKUP(F3,Customers!A2:B13,2,FALSE)</f>
        <v>Duane Huffman</v>
      </c>
      <c r="H3" s="1" t="s">
        <v>16</v>
      </c>
      <c r="I3" s="1" t="s">
        <v>17</v>
      </c>
      <c r="J3" s="1" t="s">
        <v>22</v>
      </c>
      <c r="K3" s="1" t="str">
        <f>VLOOKUP(J3,Products!A2:D13,4,FALSE)</f>
        <v>Sauder Bookcase</v>
      </c>
      <c r="L3" s="8">
        <v>411.33199999999999</v>
      </c>
      <c r="M3" s="1">
        <v>4</v>
      </c>
      <c r="N3" s="1">
        <v>0.15</v>
      </c>
      <c r="O3" s="8">
        <v>-4.8391999999999769</v>
      </c>
      <c r="P3" s="2"/>
    </row>
    <row r="4" spans="1:16" x14ac:dyDescent="0.25">
      <c r="A4">
        <v>3</v>
      </c>
      <c r="B4" s="4" t="s">
        <v>23</v>
      </c>
      <c r="C4" s="3">
        <v>44256</v>
      </c>
      <c r="D4" s="1" t="s">
        <v>14</v>
      </c>
      <c r="E4" s="3">
        <v>44257</v>
      </c>
      <c r="F4" s="1" t="s">
        <v>24</v>
      </c>
      <c r="G4" s="1" t="str">
        <f>VLOOKUP(F4,Customers!A3:B14,2,FALSE)</f>
        <v>Arthur Prichep</v>
      </c>
      <c r="H4" s="1" t="s">
        <v>25</v>
      </c>
      <c r="I4" s="1" t="s">
        <v>26</v>
      </c>
      <c r="J4" s="1" t="s">
        <v>80</v>
      </c>
      <c r="K4" s="1" t="str">
        <f>VLOOKUP(J4,Products!A3:D14,4,FALSE)</f>
        <v>Advantus  Round Head Tacks</v>
      </c>
      <c r="L4" s="8">
        <v>11.850000000000001</v>
      </c>
      <c r="M4" s="1">
        <v>3</v>
      </c>
      <c r="N4" s="1">
        <v>0</v>
      </c>
      <c r="O4" s="8">
        <v>3.7919999999999994</v>
      </c>
    </row>
    <row r="5" spans="1:16" x14ac:dyDescent="0.25">
      <c r="A5">
        <v>4</v>
      </c>
      <c r="B5" s="4" t="s">
        <v>27</v>
      </c>
      <c r="C5" s="3">
        <v>44287</v>
      </c>
      <c r="D5" s="1" t="s">
        <v>28</v>
      </c>
      <c r="E5" s="3">
        <v>44293</v>
      </c>
      <c r="F5" s="1" t="s">
        <v>29</v>
      </c>
      <c r="G5" s="1" t="str">
        <f>VLOOKUP(F5,Customers!A4:B15,2,FALSE)</f>
        <v>Dario Medina</v>
      </c>
      <c r="H5" s="1" t="s">
        <v>30</v>
      </c>
      <c r="I5" s="1" t="s">
        <v>31</v>
      </c>
      <c r="J5" s="1" t="s">
        <v>81</v>
      </c>
      <c r="K5" s="1" t="str">
        <f>VLOOKUP(J5,Products!A4:D15,4,FALSE)</f>
        <v xml:space="preserve">Eureka Sanitaire  Commercial </v>
      </c>
      <c r="L5" s="8">
        <v>795.40800000000013</v>
      </c>
      <c r="M5" s="1">
        <v>6</v>
      </c>
      <c r="N5" s="1">
        <v>0.2</v>
      </c>
      <c r="O5" s="8">
        <v>59.655599999999993</v>
      </c>
    </row>
    <row r="6" spans="1:16" x14ac:dyDescent="0.25">
      <c r="A6">
        <v>5</v>
      </c>
      <c r="B6" s="4" t="s">
        <v>32</v>
      </c>
      <c r="C6" s="3">
        <v>44317</v>
      </c>
      <c r="D6" s="1" t="s">
        <v>14</v>
      </c>
      <c r="E6" s="3">
        <v>44318</v>
      </c>
      <c r="F6" s="1" t="s">
        <v>33</v>
      </c>
      <c r="G6" s="1" t="str">
        <f>VLOOKUP(F6,Customers!A5:B16,2,FALSE)</f>
        <v>Hilary Holden</v>
      </c>
      <c r="H6" s="1" t="s">
        <v>30</v>
      </c>
      <c r="I6" s="1" t="s">
        <v>17</v>
      </c>
      <c r="J6" s="1" t="s">
        <v>82</v>
      </c>
      <c r="K6" s="1" t="str">
        <f>VLOOKUP(J6,Products!A5:D16,4,FALSE)</f>
        <v>Xerox 1986</v>
      </c>
      <c r="L6" s="8">
        <v>13.36</v>
      </c>
      <c r="M6" s="1">
        <v>2</v>
      </c>
      <c r="N6" s="1">
        <v>0</v>
      </c>
      <c r="O6" s="8">
        <v>6.4127999999999998</v>
      </c>
    </row>
    <row r="7" spans="1:16" x14ac:dyDescent="0.25">
      <c r="A7">
        <v>6</v>
      </c>
      <c r="B7" s="4" t="s">
        <v>34</v>
      </c>
      <c r="C7" s="3">
        <v>44348</v>
      </c>
      <c r="D7" s="1" t="s">
        <v>14</v>
      </c>
      <c r="E7" s="3">
        <v>44349</v>
      </c>
      <c r="F7" s="1" t="s">
        <v>35</v>
      </c>
      <c r="G7" s="1" t="str">
        <f>VLOOKUP(F7,Customers!A6:B17,2,FALSE)</f>
        <v>Chloris Kastensmidt</v>
      </c>
      <c r="H7" s="1" t="s">
        <v>25</v>
      </c>
      <c r="I7" s="1" t="s">
        <v>26</v>
      </c>
      <c r="J7" s="1" t="s">
        <v>83</v>
      </c>
      <c r="K7" s="1" t="str">
        <f>VLOOKUP(J7,Products!A6:D17,4,FALSE)</f>
        <v>KI Conference Tables</v>
      </c>
      <c r="L7" s="8">
        <v>129.88800000000001</v>
      </c>
      <c r="M7" s="1">
        <v>6</v>
      </c>
      <c r="N7" s="1">
        <v>0.2</v>
      </c>
      <c r="O7" s="8">
        <v>12.988799999999991</v>
      </c>
    </row>
    <row r="8" spans="1:16" x14ac:dyDescent="0.25">
      <c r="A8">
        <v>7</v>
      </c>
      <c r="B8" s="4" t="s">
        <v>36</v>
      </c>
      <c r="C8" s="3">
        <v>44378</v>
      </c>
      <c r="D8" s="1" t="s">
        <v>20</v>
      </c>
      <c r="E8" s="3">
        <v>44387</v>
      </c>
      <c r="F8" s="1" t="s">
        <v>37</v>
      </c>
      <c r="G8" s="1" t="str">
        <f>VLOOKUP(F8,Customers!A7:B18,2,FALSE)</f>
        <v>Brian DeCherney</v>
      </c>
      <c r="H8" s="1" t="s">
        <v>25</v>
      </c>
      <c r="I8" s="1" t="s">
        <v>26</v>
      </c>
      <c r="J8" s="1" t="s">
        <v>84</v>
      </c>
      <c r="K8" s="1" t="str">
        <f>VLOOKUP(J8,Products!A7:D18,4,FALSE)</f>
        <v>Eldon 200 Class Desk Accessories</v>
      </c>
      <c r="L8" s="8">
        <v>310.68799999999999</v>
      </c>
      <c r="M8" s="1">
        <v>7</v>
      </c>
      <c r="N8" s="1">
        <v>0.2</v>
      </c>
      <c r="O8" s="8">
        <v>108.74079999999998</v>
      </c>
    </row>
    <row r="9" spans="1:16" x14ac:dyDescent="0.25">
      <c r="A9">
        <v>8</v>
      </c>
      <c r="B9" s="4" t="s">
        <v>38</v>
      </c>
      <c r="C9" s="3">
        <v>44409</v>
      </c>
      <c r="D9" s="1" t="s">
        <v>14</v>
      </c>
      <c r="E9" s="3">
        <v>44410</v>
      </c>
      <c r="F9" s="1" t="s">
        <v>39</v>
      </c>
      <c r="G9" s="1" t="str">
        <f>VLOOKUP(F9,Customers!A8:B19,2,FALSE)</f>
        <v>Maya Herman</v>
      </c>
      <c r="H9" s="1" t="s">
        <v>30</v>
      </c>
      <c r="I9" s="1" t="s">
        <v>17</v>
      </c>
      <c r="J9" s="1" t="s">
        <v>85</v>
      </c>
      <c r="K9" s="1" t="str">
        <f>VLOOKUP(J9,Products!A8:D19,4,FALSE)</f>
        <v>Avery Fluorescent Highlighters</v>
      </c>
      <c r="L9" s="8">
        <v>567.12</v>
      </c>
      <c r="M9" s="1">
        <v>10</v>
      </c>
      <c r="N9" s="1">
        <v>0.2</v>
      </c>
      <c r="O9" s="8">
        <v>-28.355999999999952</v>
      </c>
    </row>
    <row r="10" spans="1:16" x14ac:dyDescent="0.25">
      <c r="A10">
        <v>9</v>
      </c>
      <c r="B10" s="4" t="s">
        <v>40</v>
      </c>
      <c r="C10" s="3">
        <v>44440</v>
      </c>
      <c r="D10" s="1" t="s">
        <v>41</v>
      </c>
      <c r="E10" s="3">
        <v>44443</v>
      </c>
      <c r="F10" s="1" t="s">
        <v>42</v>
      </c>
      <c r="G10" s="1" t="str">
        <f>VLOOKUP(F10,Customers!A9:B20,2,FALSE)</f>
        <v>Paul Stevenson</v>
      </c>
      <c r="H10" s="1" t="s">
        <v>16</v>
      </c>
      <c r="I10" s="1" t="s">
        <v>17</v>
      </c>
      <c r="J10" s="1" t="s">
        <v>86</v>
      </c>
      <c r="K10" s="1" t="str">
        <f>VLOOKUP(J10,Products!A9:D20,4,FALSE)</f>
        <v>Office Star - Swivel Chair</v>
      </c>
      <c r="L10" s="8">
        <v>187.76</v>
      </c>
      <c r="M10" s="1">
        <v>4</v>
      </c>
      <c r="N10" s="1">
        <v>0</v>
      </c>
      <c r="O10" s="8">
        <v>76.9816</v>
      </c>
    </row>
    <row r="11" spans="1:16" x14ac:dyDescent="0.25">
      <c r="A11">
        <v>10</v>
      </c>
      <c r="B11" s="4" t="s">
        <v>43</v>
      </c>
      <c r="C11" s="3">
        <v>44470</v>
      </c>
      <c r="D11" s="1" t="s">
        <v>14</v>
      </c>
      <c r="E11" s="3">
        <v>44471</v>
      </c>
      <c r="F11" s="1" t="s">
        <v>44</v>
      </c>
      <c r="G11" s="1" t="str">
        <f>VLOOKUP(F11,Customers!A10:B21,2,FALSE)</f>
        <v>Trudy Glocke</v>
      </c>
      <c r="H11" s="1" t="s">
        <v>25</v>
      </c>
      <c r="I11" s="1" t="s">
        <v>26</v>
      </c>
      <c r="J11" s="1" t="s">
        <v>87</v>
      </c>
      <c r="K11" s="1" t="str">
        <f>VLOOKUP(J11,Products!A10:D21,4,FALSE)</f>
        <v>Metal Folding Chairs</v>
      </c>
      <c r="L11" s="8">
        <v>1125.4879999999998</v>
      </c>
      <c r="M11" s="1">
        <v>7</v>
      </c>
      <c r="N11" s="1">
        <v>0.2</v>
      </c>
      <c r="O11" s="8">
        <v>98.480200000000082</v>
      </c>
      <c r="P11" s="2"/>
    </row>
    <row r="12" spans="1:16" x14ac:dyDescent="0.25">
      <c r="A12">
        <v>11</v>
      </c>
      <c r="B12" s="4" t="s">
        <v>45</v>
      </c>
      <c r="C12" s="3">
        <v>44501</v>
      </c>
      <c r="D12" s="1" t="s">
        <v>14</v>
      </c>
      <c r="E12" s="3">
        <v>44502</v>
      </c>
      <c r="F12" s="1" t="s">
        <v>46</v>
      </c>
      <c r="G12" s="1" t="str">
        <f>VLOOKUP(F12,Customers!A11:B22,2,FALSE)</f>
        <v>Vivian Mathis</v>
      </c>
      <c r="H12" s="1" t="s">
        <v>25</v>
      </c>
      <c r="I12" s="1" t="s">
        <v>47</v>
      </c>
      <c r="J12" s="1" t="s">
        <v>88</v>
      </c>
      <c r="K12" s="1" t="str">
        <f>VLOOKUP(J12,Products!A11:D22,4,FALSE)</f>
        <v>Innergie Charging Kit</v>
      </c>
      <c r="L12" s="8">
        <v>16.28</v>
      </c>
      <c r="M12" s="1">
        <v>2</v>
      </c>
      <c r="N12" s="1">
        <v>0</v>
      </c>
      <c r="O12" s="8">
        <v>6.5120000000000005</v>
      </c>
      <c r="P12" s="2"/>
    </row>
    <row r="14" spans="1:16" x14ac:dyDescent="0.25">
      <c r="F14" s="5"/>
      <c r="G14" s="5"/>
      <c r="J14" s="6"/>
      <c r="K14" s="6"/>
      <c r="L14" s="6"/>
      <c r="M14" s="6"/>
    </row>
    <row r="15" spans="1:16" x14ac:dyDescent="0.25">
      <c r="F15" s="1"/>
      <c r="G15" s="9"/>
      <c r="J15" s="1"/>
      <c r="K15" s="1"/>
      <c r="L15" s="1"/>
      <c r="M15" s="10"/>
    </row>
    <row r="16" spans="1:16" x14ac:dyDescent="0.25">
      <c r="F16" s="1"/>
      <c r="G16" s="9"/>
      <c r="J16" s="1"/>
      <c r="K16" s="1"/>
      <c r="L16" s="1"/>
      <c r="M16" s="10"/>
    </row>
    <row r="17" spans="6:13" x14ac:dyDescent="0.25">
      <c r="F17" s="1"/>
      <c r="G17" s="9"/>
      <c r="J17" s="1"/>
      <c r="K17" s="1"/>
      <c r="L17" s="1"/>
      <c r="M17" s="10"/>
    </row>
    <row r="18" spans="6:13" x14ac:dyDescent="0.25">
      <c r="F18" s="1"/>
      <c r="G18" s="9"/>
      <c r="J18" s="1"/>
      <c r="K18" s="1"/>
      <c r="L18" s="1"/>
      <c r="M18" s="10"/>
    </row>
    <row r="19" spans="6:13" x14ac:dyDescent="0.25">
      <c r="F19" s="1"/>
      <c r="G19" s="9"/>
      <c r="J19" s="1"/>
      <c r="K19" s="1"/>
      <c r="L19" s="1"/>
      <c r="M19" s="10"/>
    </row>
    <row r="20" spans="6:13" x14ac:dyDescent="0.25">
      <c r="F20" s="1"/>
      <c r="G20" s="9"/>
      <c r="J20" s="1"/>
      <c r="K20" s="1"/>
      <c r="L20" s="1"/>
      <c r="M20" s="10"/>
    </row>
    <row r="21" spans="6:13" x14ac:dyDescent="0.25">
      <c r="F21" s="1"/>
      <c r="G21" s="9"/>
      <c r="J21" s="1"/>
      <c r="K21" s="1"/>
      <c r="L21" s="1"/>
      <c r="M21" s="10"/>
    </row>
    <row r="22" spans="6:13" x14ac:dyDescent="0.25">
      <c r="F22" s="1"/>
      <c r="G22" s="9"/>
      <c r="J22" s="1"/>
      <c r="K22" s="1"/>
      <c r="L22" s="1"/>
      <c r="M22" s="10"/>
    </row>
    <row r="23" spans="6:13" x14ac:dyDescent="0.25">
      <c r="F23" s="1"/>
      <c r="G23" s="9"/>
      <c r="J23" s="1"/>
      <c r="K23" s="1"/>
      <c r="L23" s="1"/>
      <c r="M23" s="10"/>
    </row>
    <row r="24" spans="6:13" x14ac:dyDescent="0.25">
      <c r="F24" s="1"/>
      <c r="G24" s="9"/>
      <c r="J24" s="1"/>
      <c r="K24" s="1"/>
      <c r="L24" s="1"/>
      <c r="M24" s="10"/>
    </row>
    <row r="25" spans="6:13" x14ac:dyDescent="0.25">
      <c r="F25" s="1"/>
      <c r="G25" s="9"/>
      <c r="J25" s="1"/>
      <c r="K25" s="1"/>
      <c r="L25" s="1"/>
      <c r="M25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36B5A-31D9-4068-93CE-E267C5746AA9}">
  <dimension ref="A1:C12"/>
  <sheetViews>
    <sheetView workbookViewId="0">
      <selection activeCell="F8" sqref="F8"/>
    </sheetView>
  </sheetViews>
  <sheetFormatPr defaultRowHeight="15" x14ac:dyDescent="0.25"/>
  <cols>
    <col min="1" max="1" width="11.85546875" bestFit="1" customWidth="1"/>
    <col min="2" max="2" width="18.42578125" customWidth="1"/>
  </cols>
  <sheetData>
    <row r="1" spans="1:3" x14ac:dyDescent="0.25">
      <c r="A1" s="6" t="s">
        <v>5</v>
      </c>
      <c r="B1" s="6" t="s">
        <v>59</v>
      </c>
    </row>
    <row r="2" spans="1:3" x14ac:dyDescent="0.25">
      <c r="A2" s="1" t="s">
        <v>15</v>
      </c>
      <c r="B2" s="1" t="s">
        <v>48</v>
      </c>
      <c r="C2" s="2"/>
    </row>
    <row r="3" spans="1:3" x14ac:dyDescent="0.25">
      <c r="A3" s="1" t="s">
        <v>21</v>
      </c>
      <c r="B3" s="1" t="s">
        <v>49</v>
      </c>
      <c r="C3" s="2"/>
    </row>
    <row r="4" spans="1:3" x14ac:dyDescent="0.25">
      <c r="A4" s="1" t="s">
        <v>24</v>
      </c>
      <c r="B4" s="1" t="s">
        <v>50</v>
      </c>
    </row>
    <row r="5" spans="1:3" x14ac:dyDescent="0.25">
      <c r="A5" s="1" t="s">
        <v>29</v>
      </c>
      <c r="B5" s="1" t="s">
        <v>51</v>
      </c>
    </row>
    <row r="6" spans="1:3" x14ac:dyDescent="0.25">
      <c r="A6" s="1" t="s">
        <v>33</v>
      </c>
      <c r="B6" s="1" t="s">
        <v>52</v>
      </c>
    </row>
    <row r="7" spans="1:3" x14ac:dyDescent="0.25">
      <c r="A7" s="1" t="s">
        <v>35</v>
      </c>
      <c r="B7" s="1" t="s">
        <v>53</v>
      </c>
    </row>
    <row r="8" spans="1:3" x14ac:dyDescent="0.25">
      <c r="A8" s="1" t="s">
        <v>37</v>
      </c>
      <c r="B8" s="1" t="s">
        <v>54</v>
      </c>
    </row>
    <row r="9" spans="1:3" x14ac:dyDescent="0.25">
      <c r="A9" s="1" t="s">
        <v>39</v>
      </c>
      <c r="B9" s="1" t="s">
        <v>55</v>
      </c>
    </row>
    <row r="10" spans="1:3" x14ac:dyDescent="0.25">
      <c r="A10" s="1" t="s">
        <v>42</v>
      </c>
      <c r="B10" s="1" t="s">
        <v>56</v>
      </c>
    </row>
    <row r="11" spans="1:3" x14ac:dyDescent="0.25">
      <c r="A11" s="1" t="s">
        <v>44</v>
      </c>
      <c r="B11" s="1" t="s">
        <v>57</v>
      </c>
      <c r="C11" s="2"/>
    </row>
    <row r="12" spans="1:3" x14ac:dyDescent="0.25">
      <c r="A12" s="1" t="s">
        <v>46</v>
      </c>
      <c r="B12" s="1" t="s">
        <v>58</v>
      </c>
      <c r="C12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0F4FC-A0A0-4F04-A8E1-CF8E1B17AD8B}">
  <dimension ref="A1:D12"/>
  <sheetViews>
    <sheetView workbookViewId="0">
      <selection activeCell="D12" sqref="D12"/>
    </sheetView>
  </sheetViews>
  <sheetFormatPr defaultRowHeight="15" x14ac:dyDescent="0.25"/>
  <cols>
    <col min="1" max="1" width="11.42578125" bestFit="1" customWidth="1"/>
    <col min="2" max="2" width="14.5703125" bestFit="1" customWidth="1"/>
    <col min="3" max="3" width="12.85546875" bestFit="1" customWidth="1"/>
    <col min="4" max="4" width="30.42578125" bestFit="1" customWidth="1"/>
    <col min="5" max="5" width="20" customWidth="1"/>
  </cols>
  <sheetData>
    <row r="1" spans="1:4" x14ac:dyDescent="0.25">
      <c r="A1" s="6" t="s">
        <v>8</v>
      </c>
      <c r="B1" s="6" t="s">
        <v>60</v>
      </c>
      <c r="C1" s="6" t="s">
        <v>61</v>
      </c>
      <c r="D1" s="6" t="s">
        <v>62</v>
      </c>
    </row>
    <row r="2" spans="1:4" x14ac:dyDescent="0.25">
      <c r="A2" s="1" t="s">
        <v>18</v>
      </c>
      <c r="B2" s="1" t="s">
        <v>63</v>
      </c>
      <c r="C2" s="1" t="s">
        <v>64</v>
      </c>
      <c r="D2" s="10" t="s">
        <v>65</v>
      </c>
    </row>
    <row r="3" spans="1:4" x14ac:dyDescent="0.25">
      <c r="A3" s="1" t="s">
        <v>22</v>
      </c>
      <c r="B3" s="1" t="s">
        <v>66</v>
      </c>
      <c r="C3" s="1" t="s">
        <v>67</v>
      </c>
      <c r="D3" s="10" t="s">
        <v>91</v>
      </c>
    </row>
    <row r="4" spans="1:4" x14ac:dyDescent="0.25">
      <c r="A4" s="1" t="s">
        <v>80</v>
      </c>
      <c r="B4" s="1" t="s">
        <v>68</v>
      </c>
      <c r="C4" s="1" t="s">
        <v>69</v>
      </c>
      <c r="D4" s="10" t="s">
        <v>70</v>
      </c>
    </row>
    <row r="5" spans="1:4" x14ac:dyDescent="0.25">
      <c r="A5" s="1" t="s">
        <v>81</v>
      </c>
      <c r="B5" s="1" t="s">
        <v>68</v>
      </c>
      <c r="C5" s="1" t="s">
        <v>71</v>
      </c>
      <c r="D5" s="10" t="s">
        <v>95</v>
      </c>
    </row>
    <row r="6" spans="1:4" x14ac:dyDescent="0.25">
      <c r="A6" s="1" t="s">
        <v>82</v>
      </c>
      <c r="B6" s="1" t="s">
        <v>68</v>
      </c>
      <c r="C6" s="1" t="s">
        <v>72</v>
      </c>
      <c r="D6" s="10" t="s">
        <v>73</v>
      </c>
    </row>
    <row r="7" spans="1:4" x14ac:dyDescent="0.25">
      <c r="A7" s="1" t="s">
        <v>83</v>
      </c>
      <c r="B7" s="1" t="s">
        <v>66</v>
      </c>
      <c r="C7" s="1" t="s">
        <v>74</v>
      </c>
      <c r="D7" s="10" t="s">
        <v>75</v>
      </c>
    </row>
    <row r="8" spans="1:4" x14ac:dyDescent="0.25">
      <c r="A8" s="1" t="s">
        <v>84</v>
      </c>
      <c r="B8" s="1" t="s">
        <v>66</v>
      </c>
      <c r="C8" s="1" t="s">
        <v>76</v>
      </c>
      <c r="D8" s="10" t="s">
        <v>92</v>
      </c>
    </row>
    <row r="9" spans="1:4" x14ac:dyDescent="0.25">
      <c r="A9" s="1" t="s">
        <v>85</v>
      </c>
      <c r="B9" s="1" t="s">
        <v>68</v>
      </c>
      <c r="C9" s="1" t="s">
        <v>77</v>
      </c>
      <c r="D9" s="10" t="s">
        <v>93</v>
      </c>
    </row>
    <row r="10" spans="1:4" x14ac:dyDescent="0.25">
      <c r="A10" s="1" t="s">
        <v>86</v>
      </c>
      <c r="B10" s="1" t="s">
        <v>66</v>
      </c>
      <c r="C10" s="1" t="s">
        <v>78</v>
      </c>
      <c r="D10" s="10" t="s">
        <v>79</v>
      </c>
    </row>
    <row r="11" spans="1:4" x14ac:dyDescent="0.25">
      <c r="A11" s="1" t="s">
        <v>87</v>
      </c>
      <c r="B11" s="1" t="s">
        <v>66</v>
      </c>
      <c r="C11" s="1" t="s">
        <v>78</v>
      </c>
      <c r="D11" s="10" t="s">
        <v>90</v>
      </c>
    </row>
    <row r="12" spans="1:4" x14ac:dyDescent="0.25">
      <c r="A12" s="1" t="s">
        <v>88</v>
      </c>
      <c r="B12" s="1" t="s">
        <v>63</v>
      </c>
      <c r="C12" s="1" t="s">
        <v>64</v>
      </c>
      <c r="D12" s="1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96134-8A13-4516-B5A9-07DB66E86ED9}">
  <dimension ref="A1:P25"/>
  <sheetViews>
    <sheetView workbookViewId="0">
      <selection activeCell="G17" sqref="G17"/>
    </sheetView>
  </sheetViews>
  <sheetFormatPr defaultRowHeight="15" x14ac:dyDescent="0.25"/>
  <cols>
    <col min="2" max="2" width="15.7109375" customWidth="1"/>
    <col min="3" max="3" width="10.7109375" bestFit="1" customWidth="1"/>
    <col min="4" max="4" width="15.7109375" customWidth="1"/>
    <col min="5" max="5" width="10.85546875" customWidth="1"/>
    <col min="6" max="6" width="11.85546875" bestFit="1" customWidth="1"/>
    <col min="7" max="7" width="15.5703125" customWidth="1"/>
    <col min="8" max="8" width="13.85546875" customWidth="1"/>
    <col min="9" max="9" width="9.7109375" customWidth="1"/>
    <col min="10" max="10" width="12.28515625" customWidth="1"/>
    <col min="11" max="11" width="26.85546875" customWidth="1"/>
    <col min="12" max="12" width="12.7109375" customWidth="1"/>
    <col min="13" max="13" width="9.85546875" customWidth="1"/>
    <col min="15" max="15" width="9" customWidth="1"/>
  </cols>
  <sheetData>
    <row r="1" spans="1:16" x14ac:dyDescent="0.25">
      <c r="A1" s="5" t="s">
        <v>0</v>
      </c>
      <c r="B1" s="6" t="s">
        <v>1</v>
      </c>
      <c r="C1" s="7" t="s">
        <v>2</v>
      </c>
      <c r="D1" s="6" t="s">
        <v>3</v>
      </c>
      <c r="E1" s="6" t="s">
        <v>4</v>
      </c>
      <c r="F1" s="6" t="s">
        <v>5</v>
      </c>
      <c r="G1" s="6" t="s">
        <v>59</v>
      </c>
      <c r="H1" s="6" t="s">
        <v>6</v>
      </c>
      <c r="I1" s="6" t="s">
        <v>7</v>
      </c>
      <c r="J1" s="6" t="s">
        <v>8</v>
      </c>
      <c r="K1" s="6" t="s">
        <v>62</v>
      </c>
      <c r="L1" s="6" t="s">
        <v>9</v>
      </c>
      <c r="M1" s="6" t="s">
        <v>10</v>
      </c>
      <c r="N1" s="6" t="s">
        <v>11</v>
      </c>
      <c r="O1" s="6" t="s">
        <v>12</v>
      </c>
    </row>
    <row r="2" spans="1:16" x14ac:dyDescent="0.25">
      <c r="A2">
        <v>1</v>
      </c>
      <c r="B2" s="2" t="s">
        <v>13</v>
      </c>
      <c r="C2" s="3">
        <v>44197</v>
      </c>
      <c r="D2" s="1" t="s">
        <v>14</v>
      </c>
      <c r="E2" s="3">
        <v>44198</v>
      </c>
      <c r="F2" s="1" t="s">
        <v>15</v>
      </c>
      <c r="G2" s="1" t="str">
        <f>VLOOKUP(F2,[1]Sheet1!$A$1:$B$12,2,FALSE)</f>
        <v>James Lanier</v>
      </c>
      <c r="H2" s="1" t="s">
        <v>16</v>
      </c>
      <c r="I2" s="1" t="s">
        <v>17</v>
      </c>
      <c r="J2" s="1" t="s">
        <v>18</v>
      </c>
      <c r="K2" s="1" t="str">
        <f>VLOOKUP(J2,[2]Sheet1!$A$1:$D$12,4,FALSE)</f>
        <v>Panasonic Corded phone</v>
      </c>
      <c r="L2" s="8">
        <v>475.94400000000002</v>
      </c>
      <c r="M2" s="1">
        <v>7</v>
      </c>
      <c r="N2" s="1">
        <v>0.2</v>
      </c>
      <c r="O2" s="8">
        <v>59.492999999999952</v>
      </c>
      <c r="P2" s="2"/>
    </row>
    <row r="3" spans="1:16" x14ac:dyDescent="0.25">
      <c r="A3">
        <v>2</v>
      </c>
      <c r="B3" s="2" t="s">
        <v>19</v>
      </c>
      <c r="C3" s="3">
        <v>44228</v>
      </c>
      <c r="D3" s="1" t="s">
        <v>20</v>
      </c>
      <c r="E3" s="3">
        <v>44237</v>
      </c>
      <c r="F3" s="1" t="s">
        <v>21</v>
      </c>
      <c r="G3" s="1" t="str">
        <f>VLOOKUP(F3,[1]Sheet1!$A$1:$B$12,2,FALSE)</f>
        <v>Duane Huffman</v>
      </c>
      <c r="H3" s="1" t="s">
        <v>16</v>
      </c>
      <c r="I3" s="1" t="s">
        <v>17</v>
      </c>
      <c r="J3" s="1" t="s">
        <v>22</v>
      </c>
      <c r="K3" s="1" t="str">
        <f>VLOOKUP(J3,[2]Sheet1!$A$1:$D$12,4,FALSE)</f>
        <v>Sauder Bookcase</v>
      </c>
      <c r="L3" s="8">
        <v>411.33199999999999</v>
      </c>
      <c r="M3" s="1">
        <v>4</v>
      </c>
      <c r="N3" s="1">
        <v>0.15</v>
      </c>
      <c r="O3" s="8">
        <v>-4.8391999999999769</v>
      </c>
      <c r="P3" s="2"/>
    </row>
    <row r="4" spans="1:16" x14ac:dyDescent="0.25">
      <c r="A4">
        <v>3</v>
      </c>
      <c r="B4" s="4" t="s">
        <v>23</v>
      </c>
      <c r="C4" s="3">
        <v>44256</v>
      </c>
      <c r="D4" s="1" t="s">
        <v>14</v>
      </c>
      <c r="E4" s="3">
        <v>44257</v>
      </c>
      <c r="F4" s="1" t="s">
        <v>24</v>
      </c>
      <c r="G4" s="1" t="str">
        <f>VLOOKUP(F4,[1]Sheet1!$A$1:$B$12,2,FALSE)</f>
        <v>Arthur Prichep</v>
      </c>
      <c r="H4" s="1" t="s">
        <v>25</v>
      </c>
      <c r="I4" s="1" t="s">
        <v>26</v>
      </c>
      <c r="J4" s="1" t="s">
        <v>80</v>
      </c>
      <c r="K4" s="1" t="str">
        <f>VLOOKUP(J4,[2]Sheet1!$A$1:$D$12,4,FALSE)</f>
        <v>Advantus  Round Head Tacks</v>
      </c>
      <c r="L4" s="8">
        <v>11.850000000000001</v>
      </c>
      <c r="M4" s="1">
        <v>3</v>
      </c>
      <c r="N4" s="1">
        <v>0</v>
      </c>
      <c r="O4" s="8">
        <v>3.7919999999999994</v>
      </c>
    </row>
    <row r="5" spans="1:16" x14ac:dyDescent="0.25">
      <c r="A5">
        <v>4</v>
      </c>
      <c r="B5" s="4" t="s">
        <v>27</v>
      </c>
      <c r="C5" s="3">
        <v>44287</v>
      </c>
      <c r="D5" s="1" t="s">
        <v>28</v>
      </c>
      <c r="E5" s="3">
        <v>44293</v>
      </c>
      <c r="F5" s="1" t="s">
        <v>29</v>
      </c>
      <c r="G5" s="1" t="str">
        <f>VLOOKUP(F5,[1]Sheet1!$A$1:$B$12,2,FALSE)</f>
        <v>Dario Medina</v>
      </c>
      <c r="H5" s="1" t="s">
        <v>30</v>
      </c>
      <c r="I5" s="1" t="s">
        <v>31</v>
      </c>
      <c r="J5" s="1" t="s">
        <v>81</v>
      </c>
      <c r="K5" s="1" t="str">
        <f>VLOOKUP(J5,[2]Sheet1!$A$1:$D$12,4,FALSE)</f>
        <v xml:space="preserve">Eureka Sanitaire  Commercial </v>
      </c>
      <c r="L5" s="8">
        <v>795.40800000000013</v>
      </c>
      <c r="M5" s="1">
        <v>6</v>
      </c>
      <c r="N5" s="1">
        <v>0.2</v>
      </c>
      <c r="O5" s="8">
        <v>59.655599999999993</v>
      </c>
    </row>
    <row r="6" spans="1:16" x14ac:dyDescent="0.25">
      <c r="A6">
        <v>5</v>
      </c>
      <c r="B6" s="4" t="s">
        <v>32</v>
      </c>
      <c r="C6" s="3">
        <v>44317</v>
      </c>
      <c r="D6" s="1" t="s">
        <v>14</v>
      </c>
      <c r="E6" s="3">
        <v>44318</v>
      </c>
      <c r="F6" s="1" t="s">
        <v>33</v>
      </c>
      <c r="G6" s="1" t="str">
        <f>VLOOKUP(F6,[1]Sheet1!$A$1:$B$12,2,FALSE)</f>
        <v>Hilary Holden</v>
      </c>
      <c r="H6" s="1" t="s">
        <v>30</v>
      </c>
      <c r="I6" s="1" t="s">
        <v>17</v>
      </c>
      <c r="J6" s="1" t="s">
        <v>82</v>
      </c>
      <c r="K6" s="1" t="str">
        <f>VLOOKUP(J6,[2]Sheet1!$A$1:$D$12,4,FALSE)</f>
        <v>Xerox 1986</v>
      </c>
      <c r="L6" s="8">
        <v>13.36</v>
      </c>
      <c r="M6" s="1">
        <v>2</v>
      </c>
      <c r="N6" s="1">
        <v>0</v>
      </c>
      <c r="O6" s="8">
        <v>6.4127999999999998</v>
      </c>
    </row>
    <row r="7" spans="1:16" x14ac:dyDescent="0.25">
      <c r="A7">
        <v>6</v>
      </c>
      <c r="B7" s="4" t="s">
        <v>34</v>
      </c>
      <c r="C7" s="3">
        <v>44348</v>
      </c>
      <c r="D7" s="1" t="s">
        <v>14</v>
      </c>
      <c r="E7" s="3">
        <v>44349</v>
      </c>
      <c r="F7" s="1" t="s">
        <v>35</v>
      </c>
      <c r="G7" s="1" t="str">
        <f>VLOOKUP(F7,[1]Sheet1!$A$1:$B$12,2,FALSE)</f>
        <v>Chloris Kastensmidt</v>
      </c>
      <c r="H7" s="1" t="s">
        <v>25</v>
      </c>
      <c r="I7" s="1" t="s">
        <v>26</v>
      </c>
      <c r="J7" s="1" t="s">
        <v>83</v>
      </c>
      <c r="K7" s="1" t="str">
        <f>VLOOKUP(J7,[2]Sheet1!$A$1:$D$12,4,FALSE)</f>
        <v>KI Conference Tables</v>
      </c>
      <c r="L7" s="8">
        <v>129.88800000000001</v>
      </c>
      <c r="M7" s="1">
        <v>6</v>
      </c>
      <c r="N7" s="1">
        <v>0.2</v>
      </c>
      <c r="O7" s="8">
        <v>12.988799999999991</v>
      </c>
    </row>
    <row r="8" spans="1:16" x14ac:dyDescent="0.25">
      <c r="A8">
        <v>7</v>
      </c>
      <c r="B8" s="4" t="s">
        <v>36</v>
      </c>
      <c r="C8" s="3">
        <v>44378</v>
      </c>
      <c r="D8" s="1" t="s">
        <v>20</v>
      </c>
      <c r="E8" s="3">
        <v>44387</v>
      </c>
      <c r="F8" s="1" t="s">
        <v>37</v>
      </c>
      <c r="G8" s="1" t="str">
        <f>VLOOKUP(F8,[1]Sheet1!$A$1:$B$12,2,FALSE)</f>
        <v>Brian DeCherney</v>
      </c>
      <c r="H8" s="1" t="s">
        <v>25</v>
      </c>
      <c r="I8" s="1" t="s">
        <v>26</v>
      </c>
      <c r="J8" s="1" t="s">
        <v>84</v>
      </c>
      <c r="K8" s="1" t="str">
        <f>VLOOKUP(J8,[2]Sheet1!$A$1:$D$12,4,FALSE)</f>
        <v>Eldon 200 Class Desk Accessories</v>
      </c>
      <c r="L8" s="8">
        <v>310.68799999999999</v>
      </c>
      <c r="M8" s="1">
        <v>7</v>
      </c>
      <c r="N8" s="1">
        <v>0.2</v>
      </c>
      <c r="O8" s="8">
        <v>108.74079999999998</v>
      </c>
    </row>
    <row r="9" spans="1:16" x14ac:dyDescent="0.25">
      <c r="A9">
        <v>8</v>
      </c>
      <c r="B9" s="4" t="s">
        <v>38</v>
      </c>
      <c r="C9" s="3">
        <v>44409</v>
      </c>
      <c r="D9" s="1" t="s">
        <v>14</v>
      </c>
      <c r="E9" s="3">
        <v>44410</v>
      </c>
      <c r="F9" s="1" t="s">
        <v>39</v>
      </c>
      <c r="G9" s="1" t="str">
        <f>VLOOKUP(F9,[1]Sheet1!$A$1:$B$12,2,FALSE)</f>
        <v>Maya Herman</v>
      </c>
      <c r="H9" s="1" t="s">
        <v>30</v>
      </c>
      <c r="I9" s="1" t="s">
        <v>17</v>
      </c>
      <c r="J9" s="1" t="s">
        <v>85</v>
      </c>
      <c r="K9" s="1" t="str">
        <f>VLOOKUP(J9,[2]Sheet1!$A$1:$D$12,4,FALSE)</f>
        <v>Avery Fluorescent Highlighters</v>
      </c>
      <c r="L9" s="8">
        <v>567.12</v>
      </c>
      <c r="M9" s="1">
        <v>10</v>
      </c>
      <c r="N9" s="1">
        <v>0.2</v>
      </c>
      <c r="O9" s="8">
        <v>-28.355999999999952</v>
      </c>
    </row>
    <row r="10" spans="1:16" x14ac:dyDescent="0.25">
      <c r="A10">
        <v>9</v>
      </c>
      <c r="B10" s="4" t="s">
        <v>40</v>
      </c>
      <c r="C10" s="3">
        <v>44440</v>
      </c>
      <c r="D10" s="1" t="s">
        <v>41</v>
      </c>
      <c r="E10" s="3">
        <v>44443</v>
      </c>
      <c r="F10" s="1" t="s">
        <v>42</v>
      </c>
      <c r="G10" s="1" t="str">
        <f>VLOOKUP(F10,[1]Sheet1!$A$1:$B$12,2,FALSE)</f>
        <v>Paul Stevenson</v>
      </c>
      <c r="H10" s="1" t="s">
        <v>16</v>
      </c>
      <c r="I10" s="1" t="s">
        <v>17</v>
      </c>
      <c r="J10" s="1" t="s">
        <v>86</v>
      </c>
      <c r="K10" s="1" t="str">
        <f>VLOOKUP(J10,[2]Sheet1!$A$1:$D$12,4,FALSE)</f>
        <v>Office Star - Swivel Chair</v>
      </c>
      <c r="L10" s="8">
        <v>187.76</v>
      </c>
      <c r="M10" s="1">
        <v>4</v>
      </c>
      <c r="N10" s="1">
        <v>0</v>
      </c>
      <c r="O10" s="8">
        <v>76.9816</v>
      </c>
    </row>
    <row r="11" spans="1:16" x14ac:dyDescent="0.25">
      <c r="A11">
        <v>10</v>
      </c>
      <c r="B11" s="4" t="s">
        <v>43</v>
      </c>
      <c r="C11" s="3">
        <v>44470</v>
      </c>
      <c r="D11" s="1" t="s">
        <v>14</v>
      </c>
      <c r="E11" s="3">
        <v>44471</v>
      </c>
      <c r="F11" s="1" t="s">
        <v>44</v>
      </c>
      <c r="G11" s="1" t="str">
        <f>VLOOKUP(F11,[1]Sheet1!$A$1:$B$12,2,FALSE)</f>
        <v>Trudy Glocke</v>
      </c>
      <c r="H11" s="1" t="s">
        <v>25</v>
      </c>
      <c r="I11" s="1" t="s">
        <v>26</v>
      </c>
      <c r="J11" s="1" t="s">
        <v>87</v>
      </c>
      <c r="K11" s="1" t="str">
        <f>VLOOKUP(J11,[2]Sheet1!$A$1:$D$12,4,FALSE)</f>
        <v>Metal Folding Chairs</v>
      </c>
      <c r="L11" s="8">
        <v>1125.4879999999998</v>
      </c>
      <c r="M11" s="1">
        <v>7</v>
      </c>
      <c r="N11" s="1">
        <v>0.2</v>
      </c>
      <c r="O11" s="8">
        <v>98.480200000000082</v>
      </c>
      <c r="P11" s="2"/>
    </row>
    <row r="12" spans="1:16" x14ac:dyDescent="0.25">
      <c r="A12">
        <v>11</v>
      </c>
      <c r="B12" s="4" t="s">
        <v>45</v>
      </c>
      <c r="C12" s="3">
        <v>44501</v>
      </c>
      <c r="D12" s="1" t="s">
        <v>14</v>
      </c>
      <c r="E12" s="3">
        <v>44502</v>
      </c>
      <c r="F12" s="1" t="s">
        <v>46</v>
      </c>
      <c r="G12" s="1" t="str">
        <f>VLOOKUP(F12,[1]Sheet1!$A$1:$B$12,2,FALSE)</f>
        <v>Vivian Mathis</v>
      </c>
      <c r="H12" s="1" t="s">
        <v>25</v>
      </c>
      <c r="I12" s="1" t="s">
        <v>47</v>
      </c>
      <c r="J12" s="1" t="s">
        <v>88</v>
      </c>
      <c r="K12" s="1" t="str">
        <f>VLOOKUP(J12,[2]Sheet1!$A$1:$D$12,4,FALSE)</f>
        <v>Innergie Charging Kit</v>
      </c>
      <c r="L12" s="8">
        <v>16.28</v>
      </c>
      <c r="M12" s="1">
        <v>2</v>
      </c>
      <c r="N12" s="1">
        <v>0</v>
      </c>
      <c r="O12" s="8">
        <v>6.5120000000000005</v>
      </c>
      <c r="P12" s="2"/>
    </row>
    <row r="14" spans="1:16" x14ac:dyDescent="0.25">
      <c r="F14" s="5"/>
      <c r="G14" s="5"/>
      <c r="J14" s="6"/>
      <c r="K14" s="6"/>
      <c r="L14" s="6"/>
      <c r="M14" s="6"/>
    </row>
    <row r="15" spans="1:16" x14ac:dyDescent="0.25">
      <c r="F15" s="1"/>
      <c r="G15" s="9"/>
      <c r="J15" s="1"/>
      <c r="K15" s="1"/>
      <c r="L15" s="1"/>
      <c r="M15" s="10"/>
    </row>
    <row r="16" spans="1:16" x14ac:dyDescent="0.25">
      <c r="F16" s="1"/>
      <c r="G16" s="9"/>
      <c r="J16" s="1"/>
      <c r="K16" s="1"/>
      <c r="L16" s="1"/>
      <c r="M16" s="10"/>
    </row>
    <row r="17" spans="6:13" x14ac:dyDescent="0.25">
      <c r="F17" s="1"/>
      <c r="G17" s="9"/>
      <c r="J17" s="1"/>
      <c r="K17" s="1"/>
      <c r="L17" s="1"/>
      <c r="M17" s="10"/>
    </row>
    <row r="18" spans="6:13" x14ac:dyDescent="0.25">
      <c r="F18" s="1"/>
      <c r="G18" s="9"/>
      <c r="J18" s="1"/>
      <c r="K18" s="1"/>
      <c r="L18" s="1"/>
      <c r="M18" s="10"/>
    </row>
    <row r="19" spans="6:13" x14ac:dyDescent="0.25">
      <c r="F19" s="1"/>
      <c r="G19" s="9"/>
      <c r="J19" s="1"/>
      <c r="K19" s="1"/>
      <c r="L19" s="1"/>
      <c r="M19" s="10"/>
    </row>
    <row r="20" spans="6:13" x14ac:dyDescent="0.25">
      <c r="F20" s="1"/>
      <c r="G20" s="9"/>
      <c r="J20" s="1"/>
      <c r="K20" s="1"/>
      <c r="L20" s="1"/>
      <c r="M20" s="10"/>
    </row>
    <row r="21" spans="6:13" x14ac:dyDescent="0.25">
      <c r="F21" s="1"/>
      <c r="G21" s="9"/>
      <c r="J21" s="1"/>
      <c r="K21" s="1"/>
      <c r="L21" s="1"/>
      <c r="M21" s="10"/>
    </row>
    <row r="22" spans="6:13" x14ac:dyDescent="0.25">
      <c r="F22" s="1"/>
      <c r="G22" s="9"/>
      <c r="J22" s="1"/>
      <c r="K22" s="1"/>
      <c r="L22" s="1"/>
      <c r="M22" s="10"/>
    </row>
    <row r="23" spans="6:13" x14ac:dyDescent="0.25">
      <c r="F23" s="1"/>
      <c r="G23" s="9"/>
      <c r="J23" s="1"/>
      <c r="K23" s="1"/>
      <c r="L23" s="1"/>
      <c r="M23" s="10"/>
    </row>
    <row r="24" spans="6:13" x14ac:dyDescent="0.25">
      <c r="F24" s="1"/>
      <c r="G24" s="9"/>
      <c r="J24" s="1"/>
      <c r="K24" s="1"/>
      <c r="L24" s="1"/>
      <c r="M24" s="10"/>
    </row>
    <row r="25" spans="6:13" x14ac:dyDescent="0.25">
      <c r="F25" s="1"/>
      <c r="G25" s="9"/>
      <c r="J25" s="1"/>
      <c r="K25" s="1"/>
      <c r="L25" s="1"/>
      <c r="M25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B18E8-A245-4218-AA55-DDAB4E2D9F40}">
  <dimension ref="A1:E11"/>
  <sheetViews>
    <sheetView workbookViewId="0">
      <selection activeCell="D12" sqref="D12"/>
    </sheetView>
  </sheetViews>
  <sheetFormatPr defaultRowHeight="15" x14ac:dyDescent="0.25"/>
  <cols>
    <col min="1" max="1" width="13.140625" customWidth="1"/>
    <col min="2" max="2" width="13" customWidth="1"/>
    <col min="5" max="5" width="12.42578125" bestFit="1" customWidth="1"/>
  </cols>
  <sheetData>
    <row r="1" spans="1:5" x14ac:dyDescent="0.25">
      <c r="A1" t="s">
        <v>96</v>
      </c>
      <c r="B1" t="s">
        <v>97</v>
      </c>
      <c r="C1" t="s">
        <v>98</v>
      </c>
      <c r="D1" t="s">
        <v>99</v>
      </c>
      <c r="E1" t="s">
        <v>100</v>
      </c>
    </row>
    <row r="2" spans="1:5" x14ac:dyDescent="0.25">
      <c r="A2" t="s">
        <v>101</v>
      </c>
      <c r="B2">
        <v>14872</v>
      </c>
      <c r="C2" s="12">
        <v>65000</v>
      </c>
      <c r="D2">
        <v>25</v>
      </c>
      <c r="E2" t="s">
        <v>102</v>
      </c>
    </row>
    <row r="3" spans="1:5" x14ac:dyDescent="0.25">
      <c r="A3" t="s">
        <v>103</v>
      </c>
      <c r="B3">
        <v>23948</v>
      </c>
      <c r="C3" s="12">
        <v>45000</v>
      </c>
      <c r="D3">
        <v>29</v>
      </c>
      <c r="E3" t="s">
        <v>104</v>
      </c>
    </row>
    <row r="4" spans="1:5" x14ac:dyDescent="0.25">
      <c r="A4" t="s">
        <v>105</v>
      </c>
      <c r="B4">
        <v>27361</v>
      </c>
      <c r="C4" s="12">
        <v>76000</v>
      </c>
      <c r="D4">
        <v>30</v>
      </c>
      <c r="E4" t="s">
        <v>106</v>
      </c>
    </row>
    <row r="5" spans="1:5" x14ac:dyDescent="0.25">
      <c r="A5" t="s">
        <v>107</v>
      </c>
      <c r="B5">
        <v>39264</v>
      </c>
      <c r="C5" s="12">
        <v>55000</v>
      </c>
      <c r="D5">
        <v>28</v>
      </c>
      <c r="E5" t="s">
        <v>108</v>
      </c>
    </row>
    <row r="6" spans="1:5" x14ac:dyDescent="0.25">
      <c r="A6" t="s">
        <v>109</v>
      </c>
      <c r="B6">
        <v>45893</v>
      </c>
      <c r="C6" s="12">
        <v>32000</v>
      </c>
      <c r="D6">
        <v>21</v>
      </c>
      <c r="E6" t="s">
        <v>110</v>
      </c>
    </row>
    <row r="8" spans="1:5" ht="30" x14ac:dyDescent="0.25">
      <c r="A8" s="13" t="s">
        <v>111</v>
      </c>
      <c r="B8" s="14">
        <f>LOOKUP(B2,B2:B6,C2:C6)</f>
        <v>65000</v>
      </c>
    </row>
    <row r="9" spans="1:5" ht="30" x14ac:dyDescent="0.25">
      <c r="A9" s="13" t="s">
        <v>112</v>
      </c>
      <c r="B9" s="14">
        <f>LOOKUP(B3,B2:B6,D2:D6)</f>
        <v>29</v>
      </c>
    </row>
    <row r="10" spans="1:5" ht="30" x14ac:dyDescent="0.25">
      <c r="A10" s="13" t="s">
        <v>113</v>
      </c>
      <c r="B10" s="14" t="str">
        <f>LOOKUP(B2,B2:B6,A2:A6)</f>
        <v>Smith</v>
      </c>
    </row>
    <row r="11" spans="1:5" ht="45" x14ac:dyDescent="0.25">
      <c r="A11" s="13" t="s">
        <v>114</v>
      </c>
      <c r="B11" s="14" t="str">
        <f>LOOKUP(B4,B2:B6,E2:E6)</f>
        <v>404-728-9217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3CD1C-5F11-4A52-9462-0EF7D17C1175}">
  <dimension ref="A1:O16"/>
  <sheetViews>
    <sheetView topLeftCell="B8" workbookViewId="0">
      <selection activeCell="L14" sqref="L14"/>
    </sheetView>
  </sheetViews>
  <sheetFormatPr defaultRowHeight="15" x14ac:dyDescent="0.25"/>
  <cols>
    <col min="2" max="2" width="15.140625" customWidth="1"/>
    <col min="3" max="3" width="13" customWidth="1"/>
    <col min="5" max="5" width="21.28515625" customWidth="1"/>
    <col min="6" max="6" width="11.7109375" customWidth="1"/>
    <col min="7" max="7" width="18.85546875" bestFit="1" customWidth="1"/>
    <col min="8" max="8" width="17" customWidth="1"/>
    <col min="11" max="11" width="16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59</v>
      </c>
      <c r="H1" t="s">
        <v>6</v>
      </c>
      <c r="I1" t="s">
        <v>7</v>
      </c>
      <c r="J1" t="s">
        <v>8</v>
      </c>
      <c r="K1" t="s">
        <v>62</v>
      </c>
      <c r="L1" t="s">
        <v>9</v>
      </c>
      <c r="M1" t="s">
        <v>10</v>
      </c>
      <c r="N1" t="s">
        <v>11</v>
      </c>
      <c r="O1" t="s">
        <v>12</v>
      </c>
    </row>
    <row r="2" spans="1:15" x14ac:dyDescent="0.25">
      <c r="A2">
        <v>1</v>
      </c>
      <c r="B2" t="s">
        <v>13</v>
      </c>
      <c r="C2" s="11">
        <v>44197</v>
      </c>
      <c r="D2" t="s">
        <v>14</v>
      </c>
      <c r="E2" s="11">
        <v>44198</v>
      </c>
      <c r="F2" t="s">
        <v>15</v>
      </c>
      <c r="G2" t="s">
        <v>48</v>
      </c>
      <c r="H2" t="s">
        <v>16</v>
      </c>
      <c r="I2" t="s">
        <v>17</v>
      </c>
      <c r="J2" t="s">
        <v>18</v>
      </c>
      <c r="K2" t="s">
        <v>65</v>
      </c>
      <c r="L2">
        <v>475.94400000000002</v>
      </c>
      <c r="M2">
        <v>7</v>
      </c>
      <c r="N2">
        <v>0.2</v>
      </c>
      <c r="O2">
        <v>59.492999999999952</v>
      </c>
    </row>
    <row r="3" spans="1:15" x14ac:dyDescent="0.25">
      <c r="A3">
        <v>2</v>
      </c>
      <c r="B3" t="s">
        <v>19</v>
      </c>
      <c r="C3" s="11">
        <v>44228</v>
      </c>
      <c r="D3" t="s">
        <v>20</v>
      </c>
      <c r="E3" s="11">
        <v>44237</v>
      </c>
      <c r="F3" t="s">
        <v>21</v>
      </c>
      <c r="G3" t="s">
        <v>49</v>
      </c>
      <c r="H3" t="s">
        <v>16</v>
      </c>
      <c r="I3" t="s">
        <v>17</v>
      </c>
      <c r="J3" t="s">
        <v>22</v>
      </c>
      <c r="K3" t="s">
        <v>91</v>
      </c>
      <c r="L3">
        <v>411.33199999999999</v>
      </c>
      <c r="M3">
        <v>4</v>
      </c>
      <c r="N3">
        <v>0.15</v>
      </c>
      <c r="O3">
        <v>-4.8391999999999769</v>
      </c>
    </row>
    <row r="4" spans="1:15" x14ac:dyDescent="0.25">
      <c r="A4">
        <v>3</v>
      </c>
      <c r="B4" t="s">
        <v>23</v>
      </c>
      <c r="C4" s="11">
        <v>44256</v>
      </c>
      <c r="D4" t="s">
        <v>14</v>
      </c>
      <c r="E4" s="11">
        <v>44257</v>
      </c>
      <c r="F4" t="s">
        <v>24</v>
      </c>
      <c r="G4" t="s">
        <v>50</v>
      </c>
      <c r="H4" t="s">
        <v>25</v>
      </c>
      <c r="I4" t="s">
        <v>26</v>
      </c>
      <c r="J4" t="s">
        <v>80</v>
      </c>
      <c r="K4" t="s">
        <v>70</v>
      </c>
      <c r="L4">
        <v>11.850000000000001</v>
      </c>
      <c r="M4">
        <v>3</v>
      </c>
      <c r="N4">
        <v>0</v>
      </c>
      <c r="O4">
        <v>3.7919999999999994</v>
      </c>
    </row>
    <row r="5" spans="1:15" x14ac:dyDescent="0.25">
      <c r="A5">
        <v>4</v>
      </c>
      <c r="B5" t="s">
        <v>27</v>
      </c>
      <c r="C5" s="11">
        <v>44287</v>
      </c>
      <c r="D5" t="s">
        <v>28</v>
      </c>
      <c r="E5" s="11">
        <v>44293</v>
      </c>
      <c r="F5" t="s">
        <v>29</v>
      </c>
      <c r="G5" t="s">
        <v>51</v>
      </c>
      <c r="H5" t="s">
        <v>30</v>
      </c>
      <c r="I5" t="s">
        <v>31</v>
      </c>
      <c r="J5" t="s">
        <v>81</v>
      </c>
      <c r="K5" t="s">
        <v>94</v>
      </c>
      <c r="L5">
        <v>795.40800000000013</v>
      </c>
      <c r="M5">
        <v>6</v>
      </c>
      <c r="N5">
        <v>0.2</v>
      </c>
      <c r="O5">
        <v>59.655599999999993</v>
      </c>
    </row>
    <row r="6" spans="1:15" x14ac:dyDescent="0.25">
      <c r="A6">
        <v>5</v>
      </c>
      <c r="B6" t="s">
        <v>32</v>
      </c>
      <c r="C6" s="11">
        <v>44317</v>
      </c>
      <c r="D6" t="s">
        <v>14</v>
      </c>
      <c r="E6" s="11">
        <v>44318</v>
      </c>
      <c r="F6" t="s">
        <v>33</v>
      </c>
      <c r="G6" t="s">
        <v>52</v>
      </c>
      <c r="H6" t="s">
        <v>30</v>
      </c>
      <c r="I6" t="s">
        <v>17</v>
      </c>
      <c r="J6" t="s">
        <v>82</v>
      </c>
      <c r="K6" t="s">
        <v>73</v>
      </c>
      <c r="L6">
        <v>13.36</v>
      </c>
      <c r="M6">
        <v>2</v>
      </c>
      <c r="N6">
        <v>0</v>
      </c>
      <c r="O6">
        <v>6.4127999999999998</v>
      </c>
    </row>
    <row r="7" spans="1:15" x14ac:dyDescent="0.25">
      <c r="A7">
        <v>6</v>
      </c>
      <c r="B7" t="s">
        <v>34</v>
      </c>
      <c r="C7" s="11">
        <v>44348</v>
      </c>
      <c r="D7" t="s">
        <v>14</v>
      </c>
      <c r="E7" s="11">
        <v>44349</v>
      </c>
      <c r="F7" t="s">
        <v>35</v>
      </c>
      <c r="G7" t="s">
        <v>53</v>
      </c>
      <c r="H7" t="s">
        <v>25</v>
      </c>
      <c r="I7" t="s">
        <v>26</v>
      </c>
      <c r="J7" t="s">
        <v>83</v>
      </c>
      <c r="K7" t="s">
        <v>75</v>
      </c>
      <c r="L7">
        <v>129.88800000000001</v>
      </c>
      <c r="M7">
        <v>6</v>
      </c>
      <c r="N7">
        <v>0.2</v>
      </c>
      <c r="O7">
        <v>12.988799999999991</v>
      </c>
    </row>
    <row r="8" spans="1:15" x14ac:dyDescent="0.25">
      <c r="A8">
        <v>7</v>
      </c>
      <c r="B8" t="s">
        <v>36</v>
      </c>
      <c r="C8" s="11">
        <v>44378</v>
      </c>
      <c r="D8" t="s">
        <v>20</v>
      </c>
      <c r="E8" s="11">
        <v>44387</v>
      </c>
      <c r="F8" t="s">
        <v>37</v>
      </c>
      <c r="G8" t="s">
        <v>54</v>
      </c>
      <c r="H8" t="s">
        <v>25</v>
      </c>
      <c r="I8" t="s">
        <v>26</v>
      </c>
      <c r="J8" t="s">
        <v>84</v>
      </c>
      <c r="K8" t="s">
        <v>92</v>
      </c>
      <c r="L8">
        <v>310.68799999999999</v>
      </c>
      <c r="M8">
        <v>7</v>
      </c>
      <c r="N8">
        <v>0.2</v>
      </c>
      <c r="O8">
        <v>108.74079999999998</v>
      </c>
    </row>
    <row r="9" spans="1:15" x14ac:dyDescent="0.25">
      <c r="A9">
        <v>8</v>
      </c>
      <c r="B9" t="s">
        <v>38</v>
      </c>
      <c r="C9" s="11">
        <v>44409</v>
      </c>
      <c r="D9" t="s">
        <v>14</v>
      </c>
      <c r="E9" s="11">
        <v>44410</v>
      </c>
      <c r="F9" t="s">
        <v>39</v>
      </c>
      <c r="G9" t="s">
        <v>55</v>
      </c>
      <c r="H9" t="s">
        <v>30</v>
      </c>
      <c r="I9" t="s">
        <v>17</v>
      </c>
      <c r="J9" t="s">
        <v>85</v>
      </c>
      <c r="K9" t="s">
        <v>93</v>
      </c>
      <c r="L9">
        <v>567.12</v>
      </c>
      <c r="M9">
        <v>10</v>
      </c>
      <c r="N9">
        <v>0.2</v>
      </c>
      <c r="O9">
        <v>-28.355999999999952</v>
      </c>
    </row>
    <row r="10" spans="1:15" x14ac:dyDescent="0.25">
      <c r="A10">
        <v>9</v>
      </c>
      <c r="B10" t="s">
        <v>40</v>
      </c>
      <c r="C10" s="11">
        <v>44440</v>
      </c>
      <c r="D10" t="s">
        <v>41</v>
      </c>
      <c r="E10" s="11">
        <v>44443</v>
      </c>
      <c r="F10" t="s">
        <v>42</v>
      </c>
      <c r="G10" t="s">
        <v>56</v>
      </c>
      <c r="H10" t="s">
        <v>16</v>
      </c>
      <c r="I10" t="s">
        <v>17</v>
      </c>
      <c r="J10" t="s">
        <v>86</v>
      </c>
      <c r="K10" t="s">
        <v>79</v>
      </c>
      <c r="L10">
        <v>187.76</v>
      </c>
      <c r="M10">
        <v>4</v>
      </c>
      <c r="N10">
        <v>0</v>
      </c>
      <c r="O10">
        <v>76.9816</v>
      </c>
    </row>
    <row r="11" spans="1:15" x14ac:dyDescent="0.25">
      <c r="A11">
        <v>10</v>
      </c>
      <c r="B11" t="s">
        <v>43</v>
      </c>
      <c r="C11" s="11">
        <v>44470</v>
      </c>
      <c r="D11" t="s">
        <v>14</v>
      </c>
      <c r="E11" s="11">
        <v>44471</v>
      </c>
      <c r="F11" t="s">
        <v>44</v>
      </c>
      <c r="G11" t="s">
        <v>57</v>
      </c>
      <c r="H11" t="s">
        <v>25</v>
      </c>
      <c r="I11" t="s">
        <v>26</v>
      </c>
      <c r="J11" t="s">
        <v>87</v>
      </c>
      <c r="K11" t="s">
        <v>90</v>
      </c>
      <c r="L11">
        <v>1125.4879999999998</v>
      </c>
      <c r="M11">
        <v>7</v>
      </c>
      <c r="N11">
        <v>0.2</v>
      </c>
      <c r="O11">
        <v>98.480200000000082</v>
      </c>
    </row>
    <row r="12" spans="1:15" x14ac:dyDescent="0.25">
      <c r="A12">
        <v>11</v>
      </c>
      <c r="B12" t="s">
        <v>45</v>
      </c>
      <c r="C12" s="11">
        <v>44501</v>
      </c>
      <c r="D12" t="s">
        <v>14</v>
      </c>
      <c r="E12" s="11">
        <v>44502</v>
      </c>
      <c r="F12" t="s">
        <v>46</v>
      </c>
      <c r="G12" t="s">
        <v>58</v>
      </c>
      <c r="H12" t="s">
        <v>25</v>
      </c>
      <c r="I12" t="s">
        <v>47</v>
      </c>
      <c r="J12" t="s">
        <v>88</v>
      </c>
      <c r="K12" t="s">
        <v>89</v>
      </c>
      <c r="L12">
        <v>16.28</v>
      </c>
      <c r="M12">
        <v>2</v>
      </c>
      <c r="N12">
        <v>0</v>
      </c>
      <c r="O12">
        <v>6.5120000000000005</v>
      </c>
    </row>
    <row r="14" spans="1:15" ht="68.25" customHeight="1" x14ac:dyDescent="0.25">
      <c r="E14" s="13" t="s">
        <v>115</v>
      </c>
      <c r="F14" s="15" t="str">
        <f>INDEX(A1:O12,5,6)</f>
        <v>DM-12955</v>
      </c>
      <c r="H14" s="13" t="s">
        <v>118</v>
      </c>
      <c r="I14" s="14">
        <f>MATCH(G8,G2:G12,0)</f>
        <v>7</v>
      </c>
      <c r="K14" s="13" t="s">
        <v>120</v>
      </c>
      <c r="L14" s="14">
        <f>INDEX(G1:L12,2,6)</f>
        <v>475.94400000000002</v>
      </c>
    </row>
    <row r="15" spans="1:15" ht="45" x14ac:dyDescent="0.25">
      <c r="E15" s="13" t="s">
        <v>116</v>
      </c>
      <c r="F15" s="14" t="str">
        <f>INDEX(F1:F12,5)</f>
        <v>DM-12955</v>
      </c>
      <c r="K15" s="13" t="s">
        <v>121</v>
      </c>
      <c r="L15" s="14">
        <f>MATCH(L2,L1:L12,0)</f>
        <v>2</v>
      </c>
    </row>
    <row r="16" spans="1:15" ht="30" x14ac:dyDescent="0.25">
      <c r="E16" s="13" t="s">
        <v>117</v>
      </c>
      <c r="F16" s="14" t="str">
        <f>INDEX(A5:O5,6)</f>
        <v>DM-12955</v>
      </c>
      <c r="K16" s="5" t="s">
        <v>119</v>
      </c>
      <c r="L16" s="14">
        <f>INDEX(G1:L12,MATCH(L2,L1:L12,0),6)</f>
        <v>475.94400000000002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CA674-4546-415F-AC10-E7A282F1F4B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Vlookup_SameSheet</vt:lpstr>
      <vt:lpstr>Vlookup_DifferentSheets</vt:lpstr>
      <vt:lpstr>Customers</vt:lpstr>
      <vt:lpstr>Products</vt:lpstr>
      <vt:lpstr>Vlookup_DifferentWorkbook</vt:lpstr>
      <vt:lpstr>Lookup</vt:lpstr>
      <vt:lpstr>IndexMatch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Chandraish</dc:creator>
  <cp:keywords/>
  <dc:description/>
  <cp:lastModifiedBy>Chandraish Sinha</cp:lastModifiedBy>
  <cp:revision/>
  <dcterms:created xsi:type="dcterms:W3CDTF">2023-06-04T09:50:07Z</dcterms:created>
  <dcterms:modified xsi:type="dcterms:W3CDTF">2023-07-30T17:33:31Z</dcterms:modified>
  <cp:category/>
  <cp:contentStatus/>
</cp:coreProperties>
</file>